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80" windowHeight="8070" activeTab="2"/>
  </bookViews>
  <sheets>
    <sheet name="Ayacucho" sheetId="1" r:id="rId1"/>
    <sheet name="Hoja2" sheetId="2" r:id="rId2"/>
    <sheet name="Quillabamba" sheetId="3" r:id="rId3"/>
    <sheet name="Andahuaylas" sheetId="4" r:id="rId4"/>
  </sheets>
  <definedNames>
    <definedName name="_xlnm.Print_Area" localSheetId="0">'Ayacucho'!$A$1:$G$80</definedName>
    <definedName name="_xlnm.Print_Titles" localSheetId="3">'Quillabamba'!$1:$6</definedName>
    <definedName name="_xlnm.Print_Titles" localSheetId="0">'Ayacucho'!$1:$6</definedName>
  </definedNames>
  <calcPr fullCalcOnLoad="1"/>
</workbook>
</file>

<file path=xl/sharedStrings.xml><?xml version="1.0" encoding="utf-8"?>
<sst xmlns="http://schemas.openxmlformats.org/spreadsheetml/2006/main" count="376" uniqueCount="170">
  <si>
    <t>Item</t>
  </si>
  <si>
    <t>Descripcion</t>
  </si>
  <si>
    <t>Programa de Mitigacion, Prevencion y Correcion</t>
  </si>
  <si>
    <t>Manejo de Aguas Residuales</t>
  </si>
  <si>
    <t>Manejo de Residuos Peligrosos</t>
  </si>
  <si>
    <t>Sub-Programa de Manejo de Residuos y Efluentes</t>
  </si>
  <si>
    <t xml:space="preserve">Manejo de Residuos Solidos </t>
  </si>
  <si>
    <t>Sub-Programa de Control de Erosion y Sedimentos</t>
  </si>
  <si>
    <t>Sub-Programa de Control de Ruidos</t>
  </si>
  <si>
    <t>Sub-Programa de Señalizacion</t>
  </si>
  <si>
    <t>Sub-Programa de Control de Polvo y Emisiones</t>
  </si>
  <si>
    <t>9.4.1</t>
  </si>
  <si>
    <t>9.4.2</t>
  </si>
  <si>
    <t>9.4.3</t>
  </si>
  <si>
    <t>9.4.4</t>
  </si>
  <si>
    <t>9.4.5</t>
  </si>
  <si>
    <t>9.4.1.1</t>
  </si>
  <si>
    <t>9.4.1.2</t>
  </si>
  <si>
    <t>9.4.1.3</t>
  </si>
  <si>
    <t>Monitoreo de la Calidad del Agua</t>
  </si>
  <si>
    <t>Monitoreo de la Calidad del Aire</t>
  </si>
  <si>
    <t>Monitoreo de Ruidos</t>
  </si>
  <si>
    <t>Programa de Capacitacion y Educacion Ambiental</t>
  </si>
  <si>
    <t>A la Poblacion Local</t>
  </si>
  <si>
    <t xml:space="preserve">Al Personal de Obra </t>
  </si>
  <si>
    <t>Al Personal Profesional y Tecnico</t>
  </si>
  <si>
    <t>9.6.1</t>
  </si>
  <si>
    <t>9.6.2</t>
  </si>
  <si>
    <t>9.6.3</t>
  </si>
  <si>
    <t>9.5.3-2</t>
  </si>
  <si>
    <t>9.5.3-3</t>
  </si>
  <si>
    <t>9.5.3-4</t>
  </si>
  <si>
    <t>Programa de Prevencion de Perdidas y Respuesta a Emergencias</t>
  </si>
  <si>
    <t>Sub-Programa de Salud Ocupacional</t>
  </si>
  <si>
    <t>Sub-Programa de Prevencion y Control de Riesgos Laborales</t>
  </si>
  <si>
    <t>Sub-Programa de Prevencion de Contingencias y respuesta a emergencias</t>
  </si>
  <si>
    <t>9.7.1</t>
  </si>
  <si>
    <t>9.7.2</t>
  </si>
  <si>
    <t>9.7.3</t>
  </si>
  <si>
    <t>Pograma de Asuntos Sociales</t>
  </si>
  <si>
    <t>Sub-Programa de Relaciones Comunitarias</t>
  </si>
  <si>
    <t>Sub-Programa de Contratacion de Mano de Obra Local</t>
  </si>
  <si>
    <t>Sub-Programa de Compras Locales</t>
  </si>
  <si>
    <t>Programa de Cierre o Abandono</t>
  </si>
  <si>
    <t>Und.</t>
  </si>
  <si>
    <t>Glb</t>
  </si>
  <si>
    <t>m3</t>
  </si>
  <si>
    <t>Metrado</t>
  </si>
  <si>
    <t>Parcial</t>
  </si>
  <si>
    <t>P.Unitario</t>
  </si>
  <si>
    <t>Trampa de Grasa</t>
  </si>
  <si>
    <t>Pozo Septico</t>
  </si>
  <si>
    <t>u</t>
  </si>
  <si>
    <t>pto</t>
  </si>
  <si>
    <t>Almacenamiento y Transporte de Residuos Solidos</t>
  </si>
  <si>
    <t>Contenedores de Residuos Solidos</t>
  </si>
  <si>
    <t>Viaje</t>
  </si>
  <si>
    <t>Transporte Especializado de Residuos Peligrosos (EPS)</t>
  </si>
  <si>
    <t>-</t>
  </si>
  <si>
    <t>No sujeto a pago directo</t>
  </si>
  <si>
    <t>Forma de Pago</t>
  </si>
  <si>
    <t>Incluido en G. Generales</t>
  </si>
  <si>
    <t>Incluido en la partida 103.A</t>
  </si>
  <si>
    <t>Codigo de Conducta</t>
  </si>
  <si>
    <t>Mecanismos de Comunicación e Informacion entre pobladores y empresa</t>
  </si>
  <si>
    <t>Mecanismos de Prevencion y Resolucion de conflictos</t>
  </si>
  <si>
    <t>Control Medico (Cada 6 meses)</t>
  </si>
  <si>
    <t>Fumigacion</t>
  </si>
  <si>
    <t>Control de Riesgos en Almacenamiento de Combustibles, lubricantes</t>
  </si>
  <si>
    <t>Superficies impermeabilizadas con piso de concreto</t>
  </si>
  <si>
    <t>Diques de Contencion de concreto en area de mantenimiento y almacen de combustibles</t>
  </si>
  <si>
    <t>Geomenbrana para impermeabilizar piso y diversos usos</t>
  </si>
  <si>
    <t>Cilindros de 55 galones con tapa hermetica</t>
  </si>
  <si>
    <t>Bandejas</t>
  </si>
  <si>
    <t>Bidones de plastico de 50 galones</t>
  </si>
  <si>
    <t>Bidones de plastico de 20 galones</t>
  </si>
  <si>
    <t>Almohadillas absorbentes x 100 unidades</t>
  </si>
  <si>
    <t>Paño absorbente para derrames de hidrocarburos de 15" x 17"</t>
  </si>
  <si>
    <t>Cordon absorbente para derrames de hidrocarburos de 3" x 4'</t>
  </si>
  <si>
    <t>Letreros de "Peligro"</t>
  </si>
  <si>
    <t>Señales de Prohibido Fumar de 90 cm x 60 cm</t>
  </si>
  <si>
    <t>Cartillas de instrucción en caso de incendios</t>
  </si>
  <si>
    <t>Letreros llamativos de "Prohibido Encencer Fuego" de 90 x 60 cm.</t>
  </si>
  <si>
    <t>Cantidad</t>
  </si>
  <si>
    <t>m2</t>
  </si>
  <si>
    <t>m</t>
  </si>
  <si>
    <t>TOTAL</t>
  </si>
  <si>
    <t>Equipos Contra Incendio</t>
  </si>
  <si>
    <t>COSTOS DE PROGRAMAS AMBIENTALES</t>
  </si>
  <si>
    <t>Estudio Definitivo para la Rehabilitacion y Mejoramiento de la Carretera Ayacucho - Abancay, Tramo: Ayacucho (Km. 0+000) - Km. 50+000</t>
  </si>
  <si>
    <t>ha</t>
  </si>
  <si>
    <t>Suministro y Colocacion o preparacion de capa superficial de suelo</t>
  </si>
  <si>
    <t>Sembrado Con Metodo Seco</t>
  </si>
  <si>
    <t>Acondicionamiento de Desechos y Excedentes</t>
  </si>
  <si>
    <t>Readecuacion Ambiental de Canteras de Rio</t>
  </si>
  <si>
    <t>Readecuacion Ambiental de Canteras de Cerro</t>
  </si>
  <si>
    <t>Readecuacion Ambiental de Plantas de Trituracion y de Asfalto</t>
  </si>
  <si>
    <t>Readecuacion Ambiental del Campamento</t>
  </si>
  <si>
    <t>Readecuacion Ambiental del Patio de Maquinas</t>
  </si>
  <si>
    <t>Sub-Programa de Señalizacion Ambiental</t>
  </si>
  <si>
    <t>Señal Informativa Ambiental</t>
  </si>
  <si>
    <t>Estructura de Soporte de Señales Tipo E-1</t>
  </si>
  <si>
    <t>Sub-Programa de Compensacion de Afectaciones Menores</t>
  </si>
  <si>
    <t>Reposicion de Muto tipo Tapial</t>
  </si>
  <si>
    <t>Reposicion de Muro de Ladrillo</t>
  </si>
  <si>
    <t>Reposicion de Cerco Alambrado</t>
  </si>
  <si>
    <t>Reposicion de Tuberia P.V.C Agua S.P Clase 10 D=1/2"</t>
  </si>
  <si>
    <t>Reposicion de Tuberia P.V.C Agua S.P Clase 10 D=1"</t>
  </si>
  <si>
    <t>Reposicion de Tuberia P.V.C Agua S.P Clase 10 D=2"</t>
  </si>
  <si>
    <t>Reposicion de Tuberia P.V.C Agua S.P Clase 10 D=3"</t>
  </si>
  <si>
    <t>Reposicion de Tuberia P.V.C Agua S.P Clase 10 D=4"</t>
  </si>
  <si>
    <t>Reposicion de Tuberia P.V.C Agua S.P Clase 10 D=6"</t>
  </si>
  <si>
    <t>Incluido en el Costo Directo del Presupuesto</t>
  </si>
  <si>
    <t>RESUMEN DEL PLAN DE MANEJO AMBIENTAL</t>
  </si>
  <si>
    <t>Programa de Monitoreo Ambiental</t>
  </si>
  <si>
    <t>Programa de Compensacion y Asentamiento Involuntario</t>
  </si>
  <si>
    <t>Total S/.</t>
  </si>
  <si>
    <t xml:space="preserve">TOTAL S/. </t>
  </si>
  <si>
    <t>Control Médico (Cada 6 meses)</t>
  </si>
  <si>
    <t>Acondicionamiento del material Excedente</t>
  </si>
  <si>
    <t>calidad de agua</t>
  </si>
  <si>
    <t>$</t>
  </si>
  <si>
    <t>P.U. S/.</t>
  </si>
  <si>
    <t xml:space="preserve">Servicios Higienicos Portatiles e Insumos, para los frentes de obra (15 unid. X 18 meses)  </t>
  </si>
  <si>
    <t>Movilización y Desmovilizaciòn de Servicios Higienicos Portatiles</t>
  </si>
  <si>
    <t>Tanque Septico</t>
  </si>
  <si>
    <t>Trampa de Grasa (Uso domestico)</t>
  </si>
  <si>
    <t>Trampa de Grasa (Uso Industrial)</t>
  </si>
  <si>
    <t>Pozas de Percolación (Costo estimado)</t>
  </si>
  <si>
    <t>Contenedores de Residuos Peligrosos (Cilindros metalicos)</t>
  </si>
  <si>
    <t>Superficie Impermeabilizada con piso de concreto</t>
  </si>
  <si>
    <t>Disposición Final de Residuos Peligrosos</t>
  </si>
  <si>
    <t>Trapos, waipes y otros residuos contaminados con hidrocarburos</t>
  </si>
  <si>
    <t>Materiales Peligrosos (Pilas, baterias, filtros, cartuchos y similares)</t>
  </si>
  <si>
    <t>Señalización temporal durante la fase de construcción (Areas auxiliares)</t>
  </si>
  <si>
    <t>Señalización temporal (Preventiva en zona escolar durante fase de construcción)</t>
  </si>
  <si>
    <t>Señalización Temporal de Peligro en areas de almacenamiento de residuos</t>
  </si>
  <si>
    <t>Fumigacion cada 6 meses - Solo Campamento (Aprox. 4000 m2)</t>
  </si>
  <si>
    <t>Implementos de Control sanitario (trampas y ahuyentadores de roedores)</t>
  </si>
  <si>
    <t>Cartillas y Folletso de Seguridad</t>
  </si>
  <si>
    <t xml:space="preserve">      Sub Programa de Control de Erosion y Sedimentos</t>
  </si>
  <si>
    <t xml:space="preserve">      Sub Programa de Control de Polvo y Emisiones</t>
  </si>
  <si>
    <t xml:space="preserve">      Sub Programa de control de Ruidos</t>
  </si>
  <si>
    <t xml:space="preserve">      Sub Programa de Señalización</t>
  </si>
  <si>
    <t>Equipos para derrames de sustancias quimicas</t>
  </si>
  <si>
    <t xml:space="preserve">   Equipos de Primeros auxilios y de socorro</t>
  </si>
  <si>
    <t xml:space="preserve">   Señalización Preventiva y equipos contra incendio</t>
  </si>
  <si>
    <t>Sub-Programa de Control de deudas por provisión de alimentos y/o servicios</t>
  </si>
  <si>
    <t>Tn.</t>
  </si>
  <si>
    <t>S/</t>
  </si>
  <si>
    <t>Monitoreo de la Calidad del Agua (2 muestras en 19 puntos por 6 veces)</t>
  </si>
  <si>
    <t>Monitoreo de la Calidad del Aire (2 muestras por 19 puntos por 6 veces)</t>
  </si>
  <si>
    <t>Monitoreo de Ruidos ( 2 muestras por 23 puntos por 6 veces)</t>
  </si>
  <si>
    <t>Sembrado Con Metodo Seco (119,700.00 m2 = 11.97 ha)</t>
  </si>
  <si>
    <t xml:space="preserve">Transporte de Equipos, Movilidad para profesionales, estadia y viaticos (trimestral) </t>
  </si>
  <si>
    <t>veces</t>
  </si>
  <si>
    <t>Readecuación de Plantas de trituración (chancadora) y asfalto</t>
  </si>
  <si>
    <t>Estructura de Soporte de Señales</t>
  </si>
  <si>
    <t>Estructura de Soporte de Señales Tipo E-2</t>
  </si>
  <si>
    <t>Especialista Ambiental</t>
  </si>
  <si>
    <t>meses</t>
  </si>
  <si>
    <t>Según cotización de CLB Tecno Logica SAC</t>
  </si>
  <si>
    <r>
      <t>(</t>
    </r>
    <r>
      <rPr>
        <sz val="7"/>
        <color indexed="9"/>
        <rFont val="Arial"/>
        <family val="0"/>
      </rPr>
      <t>`</t>
    </r>
    <r>
      <rPr>
        <sz val="7"/>
        <rFont val="Arial"/>
        <family val="0"/>
      </rPr>
      <t>2)</t>
    </r>
  </si>
  <si>
    <r>
      <t>(</t>
    </r>
    <r>
      <rPr>
        <sz val="7"/>
        <color indexed="9"/>
        <rFont val="Arial"/>
        <family val="0"/>
      </rPr>
      <t>`</t>
    </r>
    <r>
      <rPr>
        <sz val="7"/>
        <rFont val="Arial"/>
        <family val="0"/>
      </rPr>
      <t>1)</t>
    </r>
  </si>
  <si>
    <t>Según cotización de EQUAS S.A.</t>
  </si>
  <si>
    <t>RESUMEN DEL COSTO DE LOS PROGRAMAS AMBIENTALES DEL PMA</t>
  </si>
  <si>
    <t>Transporte Especializado de Residuos Peligrosos- Aceite  (EPS) - Camión Cisterna  de 6100 galones</t>
  </si>
  <si>
    <t>Transporte Especializado de Residuos Peligrosos- Solidos  (EPS) - Furgon  2.5 TM.</t>
  </si>
  <si>
    <t>Transporte Especializado de Residuos Peligrosos- Grasas  (EPS) - Furgon 10 TM.</t>
  </si>
  <si>
    <t>Estudio Definitivo para la Contruccion y Mejoramiento de la Carretera Cuzco-Quillabamba: Tramo: Alfamayo-Chaullay-Quillabamba</t>
  </si>
</sst>
</file>

<file path=xl/styles.xml><?xml version="1.0" encoding="utf-8"?>
<styleSheet xmlns="http://schemas.openxmlformats.org/spreadsheetml/2006/main">
  <numFmts count="35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S&quot;\ #,##0_);\(&quot;S&quot;\ #,##0\)"/>
    <numFmt numFmtId="179" formatCode="&quot;S&quot;\ #,##0_);[Red]\(&quot;S&quot;\ #,##0\)"/>
    <numFmt numFmtId="180" formatCode="&quot;S&quot;\ #,##0.00_);\(&quot;S&quot;\ #,##0.00\)"/>
    <numFmt numFmtId="181" formatCode="&quot;S&quot;\ #,##0.00_);[Red]\(&quot;S&quot;\ #,##0.00\)"/>
    <numFmt numFmtId="182" formatCode="_(&quot;S&quot;\ * #,##0_);_(&quot;S&quot;\ * \(#,##0\);_(&quot;S&quot;\ * &quot;-&quot;_);_(@_)"/>
    <numFmt numFmtId="183" formatCode="_(&quot;S&quot;\ * #,##0.00_);_(&quot;S&quot;\ * \(#,##0.00\);_(&quot;S&quot;\ * &quot;-&quot;??_);_(@_)"/>
    <numFmt numFmtId="184" formatCode="###,###,###,##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#,##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color indexed="10"/>
      <name val="Geneva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sz val="9"/>
      <name val="Arial"/>
      <family val="0"/>
    </font>
    <font>
      <sz val="7"/>
      <name val="Arial"/>
      <family val="0"/>
    </font>
    <font>
      <sz val="7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 indent="2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justify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indent="2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0" borderId="6" xfId="0" applyFill="1" applyBorder="1" applyAlignment="1">
      <alignment horizontal="left" indent="2"/>
    </xf>
    <xf numFmtId="4" fontId="0" fillId="0" borderId="6" xfId="0" applyNumberFormat="1" applyBorder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" xfId="0" applyFont="1" applyBorder="1" applyAlignment="1">
      <alignment horizontal="left" indent="1"/>
    </xf>
    <xf numFmtId="0" fontId="0" fillId="0" borderId="1" xfId="0" applyFill="1" applyBorder="1" applyAlignment="1">
      <alignment horizontal="left" indent="3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3" xfId="0" applyBorder="1" applyAlignment="1">
      <alignment/>
    </xf>
    <xf numFmtId="177" fontId="0" fillId="0" borderId="0" xfId="17" applyAlignment="1">
      <alignment/>
    </xf>
    <xf numFmtId="0" fontId="0" fillId="0" borderId="1" xfId="0" applyFill="1" applyBorder="1" applyAlignment="1">
      <alignment horizontal="left" wrapText="1" indent="3"/>
    </xf>
    <xf numFmtId="0" fontId="2" fillId="0" borderId="1" xfId="0" applyFont="1" applyBorder="1" applyAlignment="1">
      <alignment horizontal="left" indent="2"/>
    </xf>
    <xf numFmtId="0" fontId="2" fillId="0" borderId="16" xfId="0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11" xfId="0" applyBorder="1" applyAlignment="1">
      <alignment horizontal="justify" vertical="center"/>
    </xf>
    <xf numFmtId="4" fontId="2" fillId="0" borderId="3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177" fontId="4" fillId="0" borderId="0" xfId="17" applyFont="1" applyAlignment="1">
      <alignment horizontal="center"/>
    </xf>
    <xf numFmtId="177" fontId="9" fillId="2" borderId="19" xfId="17" applyFont="1" applyFill="1" applyBorder="1" applyAlignment="1">
      <alignment horizontal="center"/>
    </xf>
    <xf numFmtId="177" fontId="2" fillId="0" borderId="1" xfId="17" applyFont="1" applyFill="1" applyBorder="1" applyAlignment="1">
      <alignment horizontal="center"/>
    </xf>
    <xf numFmtId="177" fontId="0" fillId="0" borderId="1" xfId="17" applyBorder="1" applyAlignment="1">
      <alignment/>
    </xf>
    <xf numFmtId="177" fontId="0" fillId="0" borderId="1" xfId="17" applyBorder="1" applyAlignment="1">
      <alignment horizontal="center"/>
    </xf>
    <xf numFmtId="177" fontId="0" fillId="0" borderId="16" xfId="17" applyBorder="1" applyAlignment="1">
      <alignment horizontal="center"/>
    </xf>
    <xf numFmtId="177" fontId="2" fillId="0" borderId="3" xfId="17" applyFont="1" applyBorder="1" applyAlignment="1">
      <alignment horizontal="center"/>
    </xf>
    <xf numFmtId="177" fontId="0" fillId="0" borderId="18" xfId="17" applyBorder="1" applyAlignment="1">
      <alignment horizontal="center"/>
    </xf>
    <xf numFmtId="177" fontId="0" fillId="0" borderId="6" xfId="17" applyBorder="1" applyAlignment="1">
      <alignment horizontal="center"/>
    </xf>
    <xf numFmtId="177" fontId="2" fillId="0" borderId="16" xfId="17" applyFont="1" applyBorder="1" applyAlignment="1">
      <alignment/>
    </xf>
    <xf numFmtId="177" fontId="2" fillId="0" borderId="6" xfId="17" applyFont="1" applyBorder="1" applyAlignment="1">
      <alignment horizontal="center"/>
    </xf>
    <xf numFmtId="177" fontId="1" fillId="0" borderId="0" xfId="17" applyFont="1" applyAlignment="1">
      <alignment/>
    </xf>
    <xf numFmtId="177" fontId="10" fillId="0" borderId="0" xfId="17" applyFont="1" applyAlignment="1">
      <alignment/>
    </xf>
    <xf numFmtId="177" fontId="0" fillId="0" borderId="31" xfId="17" applyBorder="1" applyAlignment="1">
      <alignment horizontal="right"/>
    </xf>
    <xf numFmtId="177" fontId="2" fillId="0" borderId="0" xfId="17" applyFont="1" applyAlignment="1">
      <alignment/>
    </xf>
    <xf numFmtId="177" fontId="0" fillId="0" borderId="23" xfId="17" applyFont="1" applyFill="1" applyBorder="1" applyAlignment="1">
      <alignment/>
    </xf>
    <xf numFmtId="177" fontId="0" fillId="0" borderId="23" xfId="17" applyBorder="1" applyAlignment="1">
      <alignment/>
    </xf>
    <xf numFmtId="177" fontId="0" fillId="0" borderId="23" xfId="17" applyBorder="1" applyAlignment="1">
      <alignment horizontal="center"/>
    </xf>
    <xf numFmtId="177" fontId="0" fillId="0" borderId="23" xfId="17" applyFill="1" applyBorder="1" applyAlignment="1">
      <alignment horizontal="center"/>
    </xf>
    <xf numFmtId="177" fontId="0" fillId="0" borderId="32" xfId="17" applyBorder="1" applyAlignment="1">
      <alignment horizontal="center"/>
    </xf>
    <xf numFmtId="177" fontId="0" fillId="0" borderId="15" xfId="17" applyBorder="1" applyAlignment="1">
      <alignment horizontal="center"/>
    </xf>
    <xf numFmtId="177" fontId="0" fillId="0" borderId="33" xfId="17" applyFill="1" applyBorder="1" applyAlignment="1">
      <alignment horizontal="center"/>
    </xf>
    <xf numFmtId="177" fontId="0" fillId="0" borderId="15" xfId="17" applyBorder="1" applyAlignment="1">
      <alignment/>
    </xf>
    <xf numFmtId="177" fontId="0" fillId="0" borderId="34" xfId="17" applyBorder="1" applyAlignment="1">
      <alignment horizontal="center"/>
    </xf>
    <xf numFmtId="177" fontId="0" fillId="0" borderId="35" xfId="17" applyBorder="1" applyAlignment="1">
      <alignment horizontal="center"/>
    </xf>
    <xf numFmtId="177" fontId="0" fillId="0" borderId="32" xfId="17" applyBorder="1" applyAlignment="1">
      <alignment/>
    </xf>
    <xf numFmtId="177" fontId="2" fillId="0" borderId="34" xfId="17" applyFont="1" applyBorder="1" applyAlignment="1">
      <alignment horizontal="center"/>
    </xf>
    <xf numFmtId="0" fontId="0" fillId="0" borderId="21" xfId="0" applyBorder="1" applyAlignment="1">
      <alignment horizontal="justify" vertical="center"/>
    </xf>
    <xf numFmtId="0" fontId="9" fillId="2" borderId="3" xfId="0" applyFont="1" applyFill="1" applyBorder="1" applyAlignment="1">
      <alignment horizontal="center"/>
    </xf>
    <xf numFmtId="0" fontId="0" fillId="0" borderId="36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8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2" fillId="2" borderId="34" xfId="0" applyNumberFormat="1" applyFont="1" applyFill="1" applyBorder="1" applyAlignment="1">
      <alignment horizontal="right"/>
    </xf>
    <xf numFmtId="0" fontId="2" fillId="2" borderId="41" xfId="0" applyFont="1" applyFill="1" applyBorder="1" applyAlignment="1">
      <alignment horizontal="right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200025</xdr:rowOff>
    </xdr:from>
    <xdr:to>
      <xdr:col>2</xdr:col>
      <xdr:colOff>923925</xdr:colOff>
      <xdr:row>0</xdr:row>
      <xdr:rowOff>571500</xdr:rowOff>
    </xdr:to>
    <xdr:sp>
      <xdr:nvSpPr>
        <xdr:cNvPr id="1" name="AutoShape 1"/>
        <xdr:cNvSpPr>
          <a:spLocks/>
        </xdr:cNvSpPr>
      </xdr:nvSpPr>
      <xdr:spPr>
        <a:xfrm>
          <a:off x="228600" y="200025"/>
          <a:ext cx="1809750" cy="3714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25000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993300"/>
              </a:solidFill>
              <a:effectLst>
                <a:outerShdw dist="107763" dir="18900000" algn="ctr">
                  <a:srgbClr val="FFFFFF">
                    <a:alpha val="50000"/>
                  </a:srgbClr>
                </a:outerShdw>
              </a:effectLst>
              <a:latin typeface="SimSun"/>
              <a:cs typeface="SimSun"/>
            </a:rPr>
            <a:t>CONSORCIO QUILLABAMBA</a:t>
          </a:r>
        </a:p>
      </xdr:txBody>
    </xdr:sp>
    <xdr:clientData/>
  </xdr:twoCellAnchor>
  <xdr:twoCellAnchor>
    <xdr:from>
      <xdr:col>0</xdr:col>
      <xdr:colOff>266700</xdr:colOff>
      <xdr:row>0</xdr:row>
      <xdr:rowOff>447675</xdr:rowOff>
    </xdr:from>
    <xdr:to>
      <xdr:col>1</xdr:col>
      <xdr:colOff>504825</xdr:colOff>
      <xdr:row>0</xdr:row>
      <xdr:rowOff>828675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4767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523875</xdr:rowOff>
    </xdr:from>
    <xdr:to>
      <xdr:col>2</xdr:col>
      <xdr:colOff>904875</xdr:colOff>
      <xdr:row>0</xdr:row>
      <xdr:rowOff>752475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238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371475</xdr:rowOff>
    </xdr:from>
    <xdr:to>
      <xdr:col>8</xdr:col>
      <xdr:colOff>495300</xdr:colOff>
      <xdr:row>0</xdr:row>
      <xdr:rowOff>819150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3714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381000</xdr:rowOff>
    </xdr:from>
    <xdr:to>
      <xdr:col>8</xdr:col>
      <xdr:colOff>1466850</xdr:colOff>
      <xdr:row>0</xdr:row>
      <xdr:rowOff>809625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44025" y="38100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904875</xdr:rowOff>
    </xdr:from>
    <xdr:to>
      <xdr:col>9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 flipV="1">
          <a:off x="85725" y="904875"/>
          <a:ext cx="10344150" cy="9525"/>
        </a:xfrm>
        <a:prstGeom prst="line">
          <a:avLst/>
        </a:prstGeom>
        <a:noFill/>
        <a:ln w="6350" cmpd="sng">
          <a:solidFill>
            <a:srgbClr val="993300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view="pageBreakPreview" zoomScaleSheetLayoutView="100" workbookViewId="0" topLeftCell="A1">
      <selection activeCell="C78" sqref="C78"/>
    </sheetView>
  </sheetViews>
  <sheetFormatPr defaultColWidth="11.421875" defaultRowHeight="12.75"/>
  <cols>
    <col min="1" max="1" width="8.8515625" style="0" customWidth="1"/>
    <col min="2" max="2" width="65.140625" style="0" customWidth="1"/>
    <col min="3" max="3" width="8.00390625" style="0" customWidth="1"/>
    <col min="4" max="4" width="11.7109375" style="0" bestFit="1" customWidth="1"/>
    <col min="5" max="5" width="10.421875" style="0" customWidth="1"/>
    <col min="6" max="6" width="12.140625" style="0" customWidth="1"/>
    <col min="7" max="7" width="23.7109375" style="0" bestFit="1" customWidth="1"/>
  </cols>
  <sheetData>
    <row r="1" ht="8.25" customHeight="1"/>
    <row r="2" spans="1:7" ht="20.25">
      <c r="A2" s="142" t="s">
        <v>88</v>
      </c>
      <c r="B2" s="142"/>
      <c r="C2" s="142"/>
      <c r="D2" s="142"/>
      <c r="E2" s="142"/>
      <c r="F2" s="142"/>
      <c r="G2" s="142"/>
    </row>
    <row r="3" spans="1:7" ht="7.5" customHeight="1">
      <c r="A3" s="36"/>
      <c r="B3" s="36"/>
      <c r="C3" s="36"/>
      <c r="D3" s="36"/>
      <c r="E3" s="36"/>
      <c r="F3" s="36"/>
      <c r="G3" s="36"/>
    </row>
    <row r="4" ht="12.75">
      <c r="A4" t="s">
        <v>89</v>
      </c>
    </row>
    <row r="5" ht="7.5" customHeight="1" thickBot="1"/>
    <row r="6" spans="1:7" ht="13.5" thickBot="1">
      <c r="A6" s="18" t="s">
        <v>0</v>
      </c>
      <c r="B6" s="19" t="s">
        <v>1</v>
      </c>
      <c r="C6" s="19" t="s">
        <v>44</v>
      </c>
      <c r="D6" s="19" t="s">
        <v>47</v>
      </c>
      <c r="E6" s="19" t="s">
        <v>49</v>
      </c>
      <c r="F6" s="19" t="s">
        <v>48</v>
      </c>
      <c r="G6" s="20" t="s">
        <v>60</v>
      </c>
    </row>
    <row r="7" spans="1:7" ht="12.75">
      <c r="A7" s="9">
        <v>9.4</v>
      </c>
      <c r="B7" s="10" t="s">
        <v>2</v>
      </c>
      <c r="C7" s="11"/>
      <c r="D7" s="12"/>
      <c r="E7" s="12"/>
      <c r="F7" s="13">
        <f>SUM(F8:F20)</f>
        <v>66940</v>
      </c>
      <c r="G7" s="49"/>
    </row>
    <row r="8" spans="1:7" ht="12.75">
      <c r="A8" s="14" t="s">
        <v>11</v>
      </c>
      <c r="B8" s="4" t="s">
        <v>5</v>
      </c>
      <c r="C8" s="2"/>
      <c r="D8" s="7"/>
      <c r="E8" s="7"/>
      <c r="F8" s="7"/>
      <c r="G8" s="140" t="s">
        <v>61</v>
      </c>
    </row>
    <row r="9" spans="1:7" ht="12.75">
      <c r="A9" s="14" t="s">
        <v>16</v>
      </c>
      <c r="B9" s="5" t="s">
        <v>6</v>
      </c>
      <c r="C9" s="2"/>
      <c r="D9" s="7"/>
      <c r="E9" s="7"/>
      <c r="F9" s="7"/>
      <c r="G9" s="140"/>
    </row>
    <row r="10" spans="1:7" ht="12.75">
      <c r="A10" s="14"/>
      <c r="B10" s="6" t="s">
        <v>55</v>
      </c>
      <c r="C10" s="3" t="s">
        <v>52</v>
      </c>
      <c r="D10" s="8">
        <v>90</v>
      </c>
      <c r="E10" s="8">
        <v>60</v>
      </c>
      <c r="F10" s="8">
        <f>D10*E10</f>
        <v>5400</v>
      </c>
      <c r="G10" s="140"/>
    </row>
    <row r="11" spans="1:7" ht="12.75">
      <c r="A11" s="14"/>
      <c r="B11" s="6" t="s">
        <v>54</v>
      </c>
      <c r="C11" s="3" t="s">
        <v>46</v>
      </c>
      <c r="D11" s="8">
        <f>(108+19+(290*0.05)+6+52.5)*1.3</f>
        <v>260</v>
      </c>
      <c r="E11" s="8">
        <f>14*2*1.5+7</f>
        <v>49</v>
      </c>
      <c r="F11" s="8">
        <f>D11*E11</f>
        <v>12740</v>
      </c>
      <c r="G11" s="140"/>
    </row>
    <row r="12" spans="1:7" ht="12.75">
      <c r="A12" s="14" t="s">
        <v>17</v>
      </c>
      <c r="B12" s="5" t="s">
        <v>3</v>
      </c>
      <c r="C12" s="2"/>
      <c r="D12" s="7"/>
      <c r="E12" s="7"/>
      <c r="F12" s="7"/>
      <c r="G12" s="140"/>
    </row>
    <row r="13" spans="1:7" ht="12.75">
      <c r="A13" s="14"/>
      <c r="B13" s="6" t="s">
        <v>50</v>
      </c>
      <c r="C13" s="3" t="s">
        <v>52</v>
      </c>
      <c r="D13" s="8">
        <v>6</v>
      </c>
      <c r="E13" s="8">
        <v>1800</v>
      </c>
      <c r="F13" s="8">
        <f>D13*E13</f>
        <v>10800</v>
      </c>
      <c r="G13" s="140"/>
    </row>
    <row r="14" spans="1:7" ht="12.75">
      <c r="A14" s="14"/>
      <c r="B14" s="6" t="s">
        <v>51</v>
      </c>
      <c r="C14" s="3" t="s">
        <v>52</v>
      </c>
      <c r="D14" s="8">
        <v>1</v>
      </c>
      <c r="E14" s="8">
        <v>20000</v>
      </c>
      <c r="F14" s="8">
        <f>D14*E14</f>
        <v>20000</v>
      </c>
      <c r="G14" s="140"/>
    </row>
    <row r="15" spans="1:7" ht="12.75">
      <c r="A15" s="14" t="s">
        <v>18</v>
      </c>
      <c r="B15" s="5" t="s">
        <v>4</v>
      </c>
      <c r="C15" s="2"/>
      <c r="D15" s="7"/>
      <c r="E15" s="7"/>
      <c r="F15" s="7"/>
      <c r="G15" s="140"/>
    </row>
    <row r="16" spans="1:7" ht="12.75">
      <c r="A16" s="14"/>
      <c r="B16" s="6" t="s">
        <v>57</v>
      </c>
      <c r="C16" s="3" t="s">
        <v>56</v>
      </c>
      <c r="D16" s="8">
        <v>3</v>
      </c>
      <c r="E16" s="8">
        <v>6000</v>
      </c>
      <c r="F16" s="8">
        <f>D16*E16</f>
        <v>18000</v>
      </c>
      <c r="G16" s="141"/>
    </row>
    <row r="17" spans="1:7" ht="12.75">
      <c r="A17" s="14" t="s">
        <v>12</v>
      </c>
      <c r="B17" s="4" t="s">
        <v>7</v>
      </c>
      <c r="C17" s="3" t="s">
        <v>58</v>
      </c>
      <c r="D17" s="8" t="s">
        <v>58</v>
      </c>
      <c r="E17" s="8" t="s">
        <v>58</v>
      </c>
      <c r="F17" s="8" t="s">
        <v>58</v>
      </c>
      <c r="G17" s="21" t="s">
        <v>59</v>
      </c>
    </row>
    <row r="18" spans="1:7" ht="12.75">
      <c r="A18" s="14" t="s">
        <v>13</v>
      </c>
      <c r="B18" s="4" t="s">
        <v>10</v>
      </c>
      <c r="C18" s="3" t="s">
        <v>58</v>
      </c>
      <c r="D18" s="8" t="s">
        <v>58</v>
      </c>
      <c r="E18" s="8" t="s">
        <v>58</v>
      </c>
      <c r="F18" s="8" t="s">
        <v>58</v>
      </c>
      <c r="G18" s="21" t="s">
        <v>62</v>
      </c>
    </row>
    <row r="19" spans="1:7" ht="12.75">
      <c r="A19" s="14" t="s">
        <v>14</v>
      </c>
      <c r="B19" s="4" t="s">
        <v>8</v>
      </c>
      <c r="C19" s="3" t="s">
        <v>58</v>
      </c>
      <c r="D19" s="8" t="s">
        <v>58</v>
      </c>
      <c r="E19" s="8" t="s">
        <v>58</v>
      </c>
      <c r="F19" s="8" t="s">
        <v>58</v>
      </c>
      <c r="G19" s="21" t="s">
        <v>59</v>
      </c>
    </row>
    <row r="20" spans="1:7" ht="13.5" thickBot="1">
      <c r="A20" s="15" t="s">
        <v>15</v>
      </c>
      <c r="B20" s="22" t="s">
        <v>9</v>
      </c>
      <c r="C20" s="16" t="s">
        <v>58</v>
      </c>
      <c r="D20" s="17" t="s">
        <v>58</v>
      </c>
      <c r="E20" s="17" t="s">
        <v>58</v>
      </c>
      <c r="F20" s="17" t="s">
        <v>58</v>
      </c>
      <c r="G20" s="23" t="s">
        <v>62</v>
      </c>
    </row>
    <row r="21" spans="1:7" ht="12.75">
      <c r="A21" s="9">
        <v>9.5</v>
      </c>
      <c r="B21" s="24" t="s">
        <v>114</v>
      </c>
      <c r="C21" s="11"/>
      <c r="D21" s="25"/>
      <c r="E21" s="25"/>
      <c r="F21" s="13">
        <f>SUM(F22:F24)</f>
        <v>250500</v>
      </c>
      <c r="G21" s="47"/>
    </row>
    <row r="22" spans="1:7" ht="12.75">
      <c r="A22" s="14" t="s">
        <v>29</v>
      </c>
      <c r="B22" s="4" t="s">
        <v>19</v>
      </c>
      <c r="C22" s="3" t="s">
        <v>53</v>
      </c>
      <c r="D22" s="8">
        <f>9*3</f>
        <v>27</v>
      </c>
      <c r="E22" s="8">
        <v>2500</v>
      </c>
      <c r="F22" s="8">
        <f>D22*E22</f>
        <v>67500</v>
      </c>
      <c r="G22" s="143" t="s">
        <v>61</v>
      </c>
    </row>
    <row r="23" spans="1:7" ht="12.75">
      <c r="A23" s="14" t="s">
        <v>30</v>
      </c>
      <c r="B23" s="4" t="s">
        <v>20</v>
      </c>
      <c r="C23" s="3" t="s">
        <v>53</v>
      </c>
      <c r="D23" s="8">
        <f>14*3</f>
        <v>42</v>
      </c>
      <c r="E23" s="8">
        <v>3500</v>
      </c>
      <c r="F23" s="8">
        <f aca="true" t="shared" si="0" ref="F23:F28">D23*E23</f>
        <v>147000</v>
      </c>
      <c r="G23" s="143"/>
    </row>
    <row r="24" spans="1:7" ht="13.5" thickBot="1">
      <c r="A24" s="15" t="s">
        <v>31</v>
      </c>
      <c r="B24" s="22" t="s">
        <v>21</v>
      </c>
      <c r="C24" s="16" t="s">
        <v>53</v>
      </c>
      <c r="D24" s="17">
        <f>10*3</f>
        <v>30</v>
      </c>
      <c r="E24" s="17">
        <v>1200</v>
      </c>
      <c r="F24" s="17">
        <f t="shared" si="0"/>
        <v>36000</v>
      </c>
      <c r="G24" s="144"/>
    </row>
    <row r="25" spans="1:7" ht="12.75">
      <c r="A25" s="9">
        <v>9.6</v>
      </c>
      <c r="B25" s="24" t="s">
        <v>22</v>
      </c>
      <c r="C25" s="11"/>
      <c r="D25" s="12"/>
      <c r="E25" s="12"/>
      <c r="F25" s="13">
        <f>SUM(F26:F28)</f>
        <v>21000</v>
      </c>
      <c r="G25" s="48"/>
    </row>
    <row r="26" spans="1:7" ht="12.75">
      <c r="A26" s="14" t="s">
        <v>26</v>
      </c>
      <c r="B26" s="4" t="s">
        <v>24</v>
      </c>
      <c r="C26" s="3" t="s">
        <v>45</v>
      </c>
      <c r="D26" s="8">
        <v>3</v>
      </c>
      <c r="E26" s="8">
        <v>3000</v>
      </c>
      <c r="F26" s="8">
        <f t="shared" si="0"/>
        <v>9000</v>
      </c>
      <c r="G26" s="143" t="s">
        <v>61</v>
      </c>
    </row>
    <row r="27" spans="1:7" ht="12.75">
      <c r="A27" s="14" t="s">
        <v>27</v>
      </c>
      <c r="B27" s="4" t="s">
        <v>23</v>
      </c>
      <c r="C27" s="3" t="s">
        <v>45</v>
      </c>
      <c r="D27" s="8">
        <v>2</v>
      </c>
      <c r="E27" s="8">
        <v>3000</v>
      </c>
      <c r="F27" s="8">
        <f t="shared" si="0"/>
        <v>6000</v>
      </c>
      <c r="G27" s="143"/>
    </row>
    <row r="28" spans="1:7" ht="13.5" thickBot="1">
      <c r="A28" s="15" t="s">
        <v>28</v>
      </c>
      <c r="B28" s="22" t="s">
        <v>25</v>
      </c>
      <c r="C28" s="16" t="s">
        <v>45</v>
      </c>
      <c r="D28" s="17">
        <v>2</v>
      </c>
      <c r="E28" s="17">
        <v>3000</v>
      </c>
      <c r="F28" s="17">
        <f t="shared" si="0"/>
        <v>6000</v>
      </c>
      <c r="G28" s="144"/>
    </row>
    <row r="29" spans="1:7" ht="12.75">
      <c r="A29" s="9">
        <v>9.7</v>
      </c>
      <c r="B29" s="24" t="s">
        <v>32</v>
      </c>
      <c r="C29" s="11"/>
      <c r="D29" s="12"/>
      <c r="E29" s="12"/>
      <c r="F29" s="13">
        <f>SUM(F30:F36)</f>
        <v>280944</v>
      </c>
      <c r="G29" s="26"/>
    </row>
    <row r="30" spans="1:7" ht="12.75">
      <c r="A30" s="14" t="s">
        <v>36</v>
      </c>
      <c r="B30" s="4" t="s">
        <v>33</v>
      </c>
      <c r="C30" s="3"/>
      <c r="D30" s="8"/>
      <c r="E30" s="7"/>
      <c r="F30" s="7"/>
      <c r="G30" s="146" t="s">
        <v>61</v>
      </c>
    </row>
    <row r="31" spans="1:7" ht="12.75">
      <c r="A31" s="14"/>
      <c r="B31" s="5" t="s">
        <v>66</v>
      </c>
      <c r="C31" s="3" t="s">
        <v>52</v>
      </c>
      <c r="D31" s="8">
        <f>200*6</f>
        <v>1200</v>
      </c>
      <c r="E31" s="8">
        <v>50</v>
      </c>
      <c r="F31" s="8">
        <f>D31*E31</f>
        <v>60000</v>
      </c>
      <c r="G31" s="143"/>
    </row>
    <row r="32" spans="1:7" ht="12.75">
      <c r="A32" s="14"/>
      <c r="B32" s="5" t="s">
        <v>67</v>
      </c>
      <c r="C32" s="3" t="s">
        <v>52</v>
      </c>
      <c r="D32" s="8">
        <v>3</v>
      </c>
      <c r="E32" s="8">
        <v>2000</v>
      </c>
      <c r="F32" s="8">
        <f>D32*E32</f>
        <v>6000</v>
      </c>
      <c r="G32" s="143"/>
    </row>
    <row r="33" spans="1:7" ht="12.75">
      <c r="A33" s="14" t="s">
        <v>37</v>
      </c>
      <c r="B33" s="4" t="s">
        <v>34</v>
      </c>
      <c r="C33" s="3" t="s">
        <v>58</v>
      </c>
      <c r="D33" s="8" t="s">
        <v>58</v>
      </c>
      <c r="E33" s="8" t="s">
        <v>58</v>
      </c>
      <c r="F33" s="8" t="s">
        <v>58</v>
      </c>
      <c r="G33" s="143"/>
    </row>
    <row r="34" spans="1:7" ht="12.75">
      <c r="A34" s="29"/>
      <c r="B34" s="32" t="s">
        <v>68</v>
      </c>
      <c r="C34" s="30" t="s">
        <v>45</v>
      </c>
      <c r="D34" s="31">
        <v>1</v>
      </c>
      <c r="E34" s="31">
        <f>+Hoja2!E19</f>
        <v>186164</v>
      </c>
      <c r="F34" s="8">
        <f>D34*E34</f>
        <v>186164</v>
      </c>
      <c r="G34" s="143"/>
    </row>
    <row r="35" spans="1:7" ht="12.75">
      <c r="A35" s="29" t="s">
        <v>38</v>
      </c>
      <c r="B35" s="4" t="s">
        <v>35</v>
      </c>
      <c r="C35" s="30"/>
      <c r="D35" s="31"/>
      <c r="E35" s="31"/>
      <c r="F35" s="8"/>
      <c r="G35" s="143"/>
    </row>
    <row r="36" spans="1:7" ht="13.5" thickBot="1">
      <c r="A36" s="29"/>
      <c r="B36" s="32" t="s">
        <v>87</v>
      </c>
      <c r="C36" s="30" t="s">
        <v>45</v>
      </c>
      <c r="D36" s="31">
        <v>1</v>
      </c>
      <c r="E36" s="31">
        <f>+Hoja2!E50</f>
        <v>28780</v>
      </c>
      <c r="F36" s="8">
        <f>D36*E36</f>
        <v>28780</v>
      </c>
      <c r="G36" s="144"/>
    </row>
    <row r="37" spans="1:7" ht="12.75">
      <c r="A37" s="9">
        <v>9.8</v>
      </c>
      <c r="B37" s="24" t="s">
        <v>39</v>
      </c>
      <c r="C37" s="11"/>
      <c r="D37" s="12"/>
      <c r="E37" s="12"/>
      <c r="F37" s="13">
        <f>SUM(F38:F43)</f>
        <v>20400</v>
      </c>
      <c r="G37" s="26"/>
    </row>
    <row r="38" spans="1:7" ht="12.75">
      <c r="A38" s="27"/>
      <c r="B38" s="4" t="s">
        <v>40</v>
      </c>
      <c r="C38" s="3"/>
      <c r="D38" s="8"/>
      <c r="E38" s="8"/>
      <c r="F38" s="8"/>
      <c r="G38" s="146" t="s">
        <v>61</v>
      </c>
    </row>
    <row r="39" spans="1:7" ht="12.75">
      <c r="A39" s="27"/>
      <c r="B39" s="5" t="s">
        <v>63</v>
      </c>
      <c r="C39" s="3" t="s">
        <v>45</v>
      </c>
      <c r="D39" s="8">
        <v>1</v>
      </c>
      <c r="E39" s="8">
        <v>8000</v>
      </c>
      <c r="F39" s="8">
        <f>D39*E39</f>
        <v>8000</v>
      </c>
      <c r="G39" s="143"/>
    </row>
    <row r="40" spans="1:7" ht="12.75">
      <c r="A40" s="27"/>
      <c r="B40" s="5" t="s">
        <v>64</v>
      </c>
      <c r="C40" s="3" t="s">
        <v>45</v>
      </c>
      <c r="D40" s="8">
        <v>1</v>
      </c>
      <c r="E40" s="8">
        <f>6000+4300</f>
        <v>10300</v>
      </c>
      <c r="F40" s="8">
        <f>D40*E40</f>
        <v>10300</v>
      </c>
      <c r="G40" s="143"/>
    </row>
    <row r="41" spans="1:7" ht="12.75">
      <c r="A41" s="27"/>
      <c r="B41" s="5" t="s">
        <v>65</v>
      </c>
      <c r="C41" s="3" t="s">
        <v>45</v>
      </c>
      <c r="D41" s="8">
        <v>1</v>
      </c>
      <c r="E41" s="8">
        <v>2100</v>
      </c>
      <c r="F41" s="8">
        <f>D41*E41</f>
        <v>2100</v>
      </c>
      <c r="G41" s="153"/>
    </row>
    <row r="42" spans="1:7" ht="12.75">
      <c r="A42" s="27"/>
      <c r="B42" s="4" t="s">
        <v>41</v>
      </c>
      <c r="C42" s="3" t="s">
        <v>58</v>
      </c>
      <c r="D42" s="8" t="s">
        <v>58</v>
      </c>
      <c r="E42" s="8" t="s">
        <v>58</v>
      </c>
      <c r="F42" s="8" t="s">
        <v>58</v>
      </c>
      <c r="G42" s="21" t="s">
        <v>59</v>
      </c>
    </row>
    <row r="43" spans="1:7" ht="13.5" thickBot="1">
      <c r="A43" s="28"/>
      <c r="B43" s="22" t="s">
        <v>42</v>
      </c>
      <c r="C43" s="16" t="s">
        <v>58</v>
      </c>
      <c r="D43" s="17" t="s">
        <v>58</v>
      </c>
      <c r="E43" s="17" t="s">
        <v>58</v>
      </c>
      <c r="F43" s="17" t="s">
        <v>58</v>
      </c>
      <c r="G43" s="23" t="s">
        <v>59</v>
      </c>
    </row>
    <row r="44" spans="1:7" ht="12.75">
      <c r="A44" s="9">
        <v>9.9</v>
      </c>
      <c r="B44" s="24" t="s">
        <v>43</v>
      </c>
      <c r="C44" s="11"/>
      <c r="D44" s="11"/>
      <c r="E44" s="11"/>
      <c r="F44" s="45">
        <f>SUM(F45:F65)</f>
        <v>4722653.927</v>
      </c>
      <c r="G44" s="26"/>
    </row>
    <row r="45" spans="1:7" ht="12.75">
      <c r="A45" s="27"/>
      <c r="B45" s="5" t="s">
        <v>91</v>
      </c>
      <c r="C45" s="3" t="s">
        <v>84</v>
      </c>
      <c r="D45" s="37">
        <v>201634.61</v>
      </c>
      <c r="E45" s="37">
        <v>4.74</v>
      </c>
      <c r="F45" s="37">
        <f>D45*E45</f>
        <v>955748.0514</v>
      </c>
      <c r="G45" s="147" t="s">
        <v>112</v>
      </c>
    </row>
    <row r="46" spans="1:7" ht="12.75">
      <c r="A46" s="27"/>
      <c r="B46" s="5" t="s">
        <v>92</v>
      </c>
      <c r="C46" s="3" t="s">
        <v>90</v>
      </c>
      <c r="D46" s="37">
        <v>4.74</v>
      </c>
      <c r="E46" s="37">
        <v>5427.54</v>
      </c>
      <c r="F46" s="37">
        <f aca="true" t="shared" si="1" ref="F46:F65">D46*E46</f>
        <v>25726.5396</v>
      </c>
      <c r="G46" s="148"/>
    </row>
    <row r="47" spans="1:7" ht="12.75">
      <c r="A47" s="27"/>
      <c r="B47" s="5" t="s">
        <v>93</v>
      </c>
      <c r="C47" s="3" t="s">
        <v>46</v>
      </c>
      <c r="D47" s="37">
        <v>917243.4</v>
      </c>
      <c r="E47" s="37">
        <v>3.71</v>
      </c>
      <c r="F47" s="37">
        <f t="shared" si="1"/>
        <v>3402973.014</v>
      </c>
      <c r="G47" s="148"/>
    </row>
    <row r="48" spans="1:7" ht="12.75">
      <c r="A48" s="27"/>
      <c r="B48" s="5" t="s">
        <v>94</v>
      </c>
      <c r="C48" s="3" t="s">
        <v>84</v>
      </c>
      <c r="D48" s="37">
        <v>21069</v>
      </c>
      <c r="E48" s="37">
        <v>1.4</v>
      </c>
      <c r="F48" s="37">
        <f t="shared" si="1"/>
        <v>29496.6</v>
      </c>
      <c r="G48" s="148"/>
    </row>
    <row r="49" spans="1:7" ht="12.75">
      <c r="A49" s="27"/>
      <c r="B49" s="5" t="s">
        <v>95</v>
      </c>
      <c r="C49" s="3" t="s">
        <v>84</v>
      </c>
      <c r="D49" s="37">
        <v>38424.53</v>
      </c>
      <c r="E49" s="37">
        <v>1.4</v>
      </c>
      <c r="F49" s="37">
        <f t="shared" si="1"/>
        <v>53794.342</v>
      </c>
      <c r="G49" s="148"/>
    </row>
    <row r="50" spans="1:7" ht="12.75">
      <c r="A50" s="27"/>
      <c r="B50" s="5" t="s">
        <v>96</v>
      </c>
      <c r="C50" s="3" t="s">
        <v>84</v>
      </c>
      <c r="D50" s="37">
        <v>10000</v>
      </c>
      <c r="E50" s="37">
        <v>1.55</v>
      </c>
      <c r="F50" s="37">
        <f t="shared" si="1"/>
        <v>15500</v>
      </c>
      <c r="G50" s="148"/>
    </row>
    <row r="51" spans="1:7" ht="12.75">
      <c r="A51" s="27"/>
      <c r="B51" s="5" t="s">
        <v>97</v>
      </c>
      <c r="C51" s="3" t="s">
        <v>84</v>
      </c>
      <c r="D51" s="37">
        <v>5000</v>
      </c>
      <c r="E51" s="37">
        <v>1.4</v>
      </c>
      <c r="F51" s="37">
        <f t="shared" si="1"/>
        <v>7000</v>
      </c>
      <c r="G51" s="148"/>
    </row>
    <row r="52" spans="1:7" ht="12.75">
      <c r="A52" s="27"/>
      <c r="B52" s="5" t="s">
        <v>98</v>
      </c>
      <c r="C52" s="3" t="s">
        <v>84</v>
      </c>
      <c r="D52" s="37">
        <v>5000</v>
      </c>
      <c r="E52" s="37">
        <v>1.4</v>
      </c>
      <c r="F52" s="37">
        <f t="shared" si="1"/>
        <v>7000</v>
      </c>
      <c r="G52" s="148"/>
    </row>
    <row r="53" spans="1:7" ht="12.75">
      <c r="A53" s="27"/>
      <c r="B53" s="38" t="s">
        <v>99</v>
      </c>
      <c r="C53" s="2"/>
      <c r="D53" s="2"/>
      <c r="E53" s="2"/>
      <c r="F53" s="37"/>
      <c r="G53" s="148"/>
    </row>
    <row r="54" spans="1:7" ht="12.75">
      <c r="A54" s="27"/>
      <c r="B54" s="39" t="s">
        <v>100</v>
      </c>
      <c r="C54" s="40" t="s">
        <v>84</v>
      </c>
      <c r="D54" s="41">
        <v>15.6</v>
      </c>
      <c r="E54" s="41">
        <v>487.25</v>
      </c>
      <c r="F54" s="37">
        <f t="shared" si="1"/>
        <v>7601.099999999999</v>
      </c>
      <c r="G54" s="148"/>
    </row>
    <row r="55" spans="1:7" ht="12.75">
      <c r="A55" s="27"/>
      <c r="B55" s="39" t="s">
        <v>101</v>
      </c>
      <c r="C55" s="40" t="s">
        <v>52</v>
      </c>
      <c r="D55" s="41">
        <v>4</v>
      </c>
      <c r="E55" s="41">
        <v>2136.67</v>
      </c>
      <c r="F55" s="37">
        <f t="shared" si="1"/>
        <v>8546.68</v>
      </c>
      <c r="G55" s="148"/>
    </row>
    <row r="56" spans="1:7" ht="12.75">
      <c r="A56" s="27"/>
      <c r="B56" s="38" t="s">
        <v>102</v>
      </c>
      <c r="C56" s="2"/>
      <c r="D56" s="2"/>
      <c r="E56" s="2"/>
      <c r="F56" s="37"/>
      <c r="G56" s="148"/>
    </row>
    <row r="57" spans="1:7" ht="12.75">
      <c r="A57" s="27"/>
      <c r="B57" s="39" t="s">
        <v>103</v>
      </c>
      <c r="C57" s="3" t="s">
        <v>85</v>
      </c>
      <c r="D57" s="3">
        <v>2632</v>
      </c>
      <c r="E57" s="37">
        <v>58.4</v>
      </c>
      <c r="F57" s="37">
        <f t="shared" si="1"/>
        <v>153708.8</v>
      </c>
      <c r="G57" s="148"/>
    </row>
    <row r="58" spans="1:7" ht="12.75">
      <c r="A58" s="27"/>
      <c r="B58" s="39" t="s">
        <v>104</v>
      </c>
      <c r="C58" s="3" t="s">
        <v>85</v>
      </c>
      <c r="D58" s="3">
        <v>55</v>
      </c>
      <c r="E58" s="37">
        <v>231.48</v>
      </c>
      <c r="F58" s="37">
        <f t="shared" si="1"/>
        <v>12731.4</v>
      </c>
      <c r="G58" s="148"/>
    </row>
    <row r="59" spans="1:7" ht="12.75">
      <c r="A59" s="27"/>
      <c r="B59" s="39" t="s">
        <v>105</v>
      </c>
      <c r="C59" s="3" t="s">
        <v>85</v>
      </c>
      <c r="D59" s="3">
        <v>220</v>
      </c>
      <c r="E59" s="37">
        <v>11.47</v>
      </c>
      <c r="F59" s="37">
        <f t="shared" si="1"/>
        <v>2523.4</v>
      </c>
      <c r="G59" s="148"/>
    </row>
    <row r="60" spans="1:7" ht="12.75">
      <c r="A60" s="27"/>
      <c r="B60" s="39" t="s">
        <v>106</v>
      </c>
      <c r="C60" s="3" t="s">
        <v>85</v>
      </c>
      <c r="D60" s="3">
        <v>500</v>
      </c>
      <c r="E60" s="37">
        <v>10.26</v>
      </c>
      <c r="F60" s="37">
        <f t="shared" si="1"/>
        <v>5130</v>
      </c>
      <c r="G60" s="148"/>
    </row>
    <row r="61" spans="1:7" ht="12.75">
      <c r="A61" s="27"/>
      <c r="B61" s="39" t="s">
        <v>107</v>
      </c>
      <c r="C61" s="3" t="s">
        <v>85</v>
      </c>
      <c r="D61" s="3">
        <v>150</v>
      </c>
      <c r="E61" s="37">
        <v>11.98</v>
      </c>
      <c r="F61" s="37">
        <f t="shared" si="1"/>
        <v>1797</v>
      </c>
      <c r="G61" s="148"/>
    </row>
    <row r="62" spans="1:7" ht="12.75">
      <c r="A62" s="27"/>
      <c r="B62" s="39" t="s">
        <v>108</v>
      </c>
      <c r="C62" s="3" t="s">
        <v>85</v>
      </c>
      <c r="D62" s="3">
        <v>100</v>
      </c>
      <c r="E62" s="37">
        <v>19.48</v>
      </c>
      <c r="F62" s="37">
        <f t="shared" si="1"/>
        <v>1948</v>
      </c>
      <c r="G62" s="148"/>
    </row>
    <row r="63" spans="1:7" ht="12.75">
      <c r="A63" s="27"/>
      <c r="B63" s="39" t="s">
        <v>109</v>
      </c>
      <c r="C63" s="3" t="s">
        <v>85</v>
      </c>
      <c r="D63" s="3">
        <v>100</v>
      </c>
      <c r="E63" s="37">
        <v>28.51</v>
      </c>
      <c r="F63" s="37">
        <f t="shared" si="1"/>
        <v>2851</v>
      </c>
      <c r="G63" s="148"/>
    </row>
    <row r="64" spans="1:7" ht="12.75">
      <c r="A64" s="27"/>
      <c r="B64" s="39" t="s">
        <v>110</v>
      </c>
      <c r="C64" s="3" t="s">
        <v>85</v>
      </c>
      <c r="D64" s="3">
        <v>200</v>
      </c>
      <c r="E64" s="37">
        <v>49.81</v>
      </c>
      <c r="F64" s="37">
        <f t="shared" si="1"/>
        <v>9962</v>
      </c>
      <c r="G64" s="148"/>
    </row>
    <row r="65" spans="1:7" ht="13.5" thickBot="1">
      <c r="A65" s="28"/>
      <c r="B65" s="43" t="s">
        <v>111</v>
      </c>
      <c r="C65" s="16" t="s">
        <v>85</v>
      </c>
      <c r="D65" s="16">
        <v>200</v>
      </c>
      <c r="E65" s="44">
        <v>93.08</v>
      </c>
      <c r="F65" s="44">
        <f t="shared" si="1"/>
        <v>18616</v>
      </c>
      <c r="G65" s="149"/>
    </row>
    <row r="67" spans="1:4" ht="20.25">
      <c r="A67" s="154" t="s">
        <v>113</v>
      </c>
      <c r="B67" s="154"/>
      <c r="C67" s="154"/>
      <c r="D67" s="154"/>
    </row>
    <row r="68" ht="12.75">
      <c r="B68" s="42"/>
    </row>
    <row r="69" spans="1:4" ht="12.75">
      <c r="A69" s="33" t="s">
        <v>0</v>
      </c>
      <c r="B69" s="46" t="s">
        <v>1</v>
      </c>
      <c r="C69" s="150" t="s">
        <v>116</v>
      </c>
      <c r="D69" s="150"/>
    </row>
    <row r="70" spans="1:4" ht="12.75">
      <c r="A70" s="3">
        <v>1</v>
      </c>
      <c r="B70" s="2" t="str">
        <f>+B7</f>
        <v>Programa de Mitigacion, Prevencion y Correcion</v>
      </c>
      <c r="C70" s="145">
        <f>+F7</f>
        <v>66940</v>
      </c>
      <c r="D70" s="145"/>
    </row>
    <row r="71" spans="1:4" ht="12.75">
      <c r="A71" s="3">
        <v>2</v>
      </c>
      <c r="B71" s="2" t="str">
        <f>+B21</f>
        <v>Programa de Monitoreo Ambiental</v>
      </c>
      <c r="C71" s="145">
        <f>+F21</f>
        <v>250500</v>
      </c>
      <c r="D71" s="145">
        <f>+F21</f>
        <v>250500</v>
      </c>
    </row>
    <row r="72" spans="1:4" ht="12.75">
      <c r="A72" s="3">
        <v>3</v>
      </c>
      <c r="B72" s="2" t="str">
        <f>+B25</f>
        <v>Programa de Capacitacion y Educacion Ambiental</v>
      </c>
      <c r="C72" s="145">
        <f>+F25</f>
        <v>21000</v>
      </c>
      <c r="D72" s="145">
        <f>+F25</f>
        <v>21000</v>
      </c>
    </row>
    <row r="73" spans="1:4" ht="12.75">
      <c r="A73" s="3">
        <v>4</v>
      </c>
      <c r="B73" s="2" t="str">
        <f>+B29</f>
        <v>Programa de Prevencion de Perdidas y Respuesta a Emergencias</v>
      </c>
      <c r="C73" s="145">
        <f>+F29</f>
        <v>280944</v>
      </c>
      <c r="D73" s="145"/>
    </row>
    <row r="74" spans="1:4" ht="12.75">
      <c r="A74" s="3">
        <v>5</v>
      </c>
      <c r="B74" s="2" t="str">
        <f>+B37</f>
        <v>Pograma de Asuntos Sociales</v>
      </c>
      <c r="C74" s="145">
        <f>+F37</f>
        <v>20400</v>
      </c>
      <c r="D74" s="145"/>
    </row>
    <row r="75" spans="1:4" ht="12.75">
      <c r="A75" s="3">
        <v>6</v>
      </c>
      <c r="B75" s="2" t="str">
        <f>+B44</f>
        <v>Programa de Cierre o Abandono</v>
      </c>
      <c r="C75" s="145">
        <f>+F44</f>
        <v>4722653.927</v>
      </c>
      <c r="D75" s="145"/>
    </row>
    <row r="76" spans="1:4" ht="12.75">
      <c r="A76" s="3">
        <v>7</v>
      </c>
      <c r="B76" s="2" t="s">
        <v>115</v>
      </c>
      <c r="C76" s="145">
        <v>5690971</v>
      </c>
      <c r="D76" s="145"/>
    </row>
    <row r="77" spans="1:4" ht="12.75">
      <c r="A77" s="150" t="s">
        <v>117</v>
      </c>
      <c r="B77" s="150"/>
      <c r="C77" s="151">
        <f>SUM(C70:D76)</f>
        <v>11324908.927000001</v>
      </c>
      <c r="D77" s="152"/>
    </row>
  </sheetData>
  <mergeCells count="18">
    <mergeCell ref="A77:B77"/>
    <mergeCell ref="C77:D77"/>
    <mergeCell ref="G38:G41"/>
    <mergeCell ref="G26:G28"/>
    <mergeCell ref="C74:D74"/>
    <mergeCell ref="C75:D75"/>
    <mergeCell ref="C76:D76"/>
    <mergeCell ref="A67:D67"/>
    <mergeCell ref="C70:D70"/>
    <mergeCell ref="C71:D71"/>
    <mergeCell ref="C73:D73"/>
    <mergeCell ref="G30:G36"/>
    <mergeCell ref="G45:G65"/>
    <mergeCell ref="C69:D69"/>
    <mergeCell ref="G8:G16"/>
    <mergeCell ref="A2:G2"/>
    <mergeCell ref="G22:G24"/>
    <mergeCell ref="C72:D72"/>
  </mergeCells>
  <printOptions horizontalCentered="1"/>
  <pageMargins left="0.5905511811023623" right="0.5905511811023623" top="0.7874015748031497" bottom="0.7874015748031497" header="0" footer="0"/>
  <pageSetup horizontalDpi="1200" verticalDpi="1200" orientation="landscape" paperSize="9" scale="85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="150" zoomScaleNormal="150" workbookViewId="0" topLeftCell="B7">
      <selection activeCell="K22" sqref="K22"/>
    </sheetView>
  </sheetViews>
  <sheetFormatPr defaultColWidth="11.421875" defaultRowHeight="12.75"/>
  <cols>
    <col min="1" max="1" width="55.8515625" style="0" customWidth="1"/>
    <col min="2" max="2" width="5.140625" style="0" bestFit="1" customWidth="1"/>
    <col min="4" max="4" width="10.00390625" style="0" bestFit="1" customWidth="1"/>
    <col min="5" max="5" width="9.7109375" style="0" customWidth="1"/>
  </cols>
  <sheetData>
    <row r="2" spans="1:5" ht="15.75">
      <c r="A2" s="155" t="s">
        <v>68</v>
      </c>
      <c r="B2" s="155"/>
      <c r="C2" s="155"/>
      <c r="D2" s="155"/>
      <c r="E2" s="155"/>
    </row>
    <row r="4" spans="1:5" ht="12.75">
      <c r="A4" s="33" t="s">
        <v>1</v>
      </c>
      <c r="B4" s="33" t="s">
        <v>44</v>
      </c>
      <c r="C4" s="33" t="s">
        <v>83</v>
      </c>
      <c r="D4" s="33" t="s">
        <v>49</v>
      </c>
      <c r="E4" s="33" t="s">
        <v>48</v>
      </c>
    </row>
    <row r="5" spans="1:5" ht="12.75">
      <c r="A5" s="2" t="s">
        <v>69</v>
      </c>
      <c r="B5" s="3" t="s">
        <v>84</v>
      </c>
      <c r="C5" s="3">
        <v>1000</v>
      </c>
      <c r="D5" s="3">
        <v>65</v>
      </c>
      <c r="E5" s="8">
        <f>C5*D5</f>
        <v>65000</v>
      </c>
    </row>
    <row r="6" spans="1:5" ht="25.5" customHeight="1">
      <c r="A6" s="34" t="s">
        <v>70</v>
      </c>
      <c r="B6" s="3" t="s">
        <v>85</v>
      </c>
      <c r="C6" s="3">
        <v>120</v>
      </c>
      <c r="D6" s="3">
        <v>80</v>
      </c>
      <c r="E6" s="8">
        <f aca="true" t="shared" si="0" ref="E6:E18">C6*D6</f>
        <v>9600</v>
      </c>
    </row>
    <row r="7" spans="1:5" ht="12.75">
      <c r="A7" s="2" t="s">
        <v>71</v>
      </c>
      <c r="B7" s="3" t="s">
        <v>84</v>
      </c>
      <c r="C7" s="3">
        <v>2000</v>
      </c>
      <c r="D7" s="3">
        <v>40</v>
      </c>
      <c r="E7" s="8">
        <f t="shared" si="0"/>
        <v>80000</v>
      </c>
    </row>
    <row r="8" spans="1:5" ht="12.75">
      <c r="A8" s="2" t="s">
        <v>72</v>
      </c>
      <c r="B8" s="3" t="s">
        <v>52</v>
      </c>
      <c r="C8" s="3">
        <v>40</v>
      </c>
      <c r="D8" s="3">
        <v>60</v>
      </c>
      <c r="E8" s="8">
        <f t="shared" si="0"/>
        <v>2400</v>
      </c>
    </row>
    <row r="9" spans="1:5" ht="12.75">
      <c r="A9" s="2" t="s">
        <v>73</v>
      </c>
      <c r="B9" s="3" t="s">
        <v>52</v>
      </c>
      <c r="C9" s="3">
        <v>28</v>
      </c>
      <c r="D9" s="3">
        <v>8</v>
      </c>
      <c r="E9" s="8">
        <f t="shared" si="0"/>
        <v>224</v>
      </c>
    </row>
    <row r="10" spans="1:5" ht="12.75">
      <c r="A10" s="2" t="s">
        <v>74</v>
      </c>
      <c r="B10" s="3" t="s">
        <v>52</v>
      </c>
      <c r="C10" s="3">
        <v>40</v>
      </c>
      <c r="D10" s="3">
        <v>60</v>
      </c>
      <c r="E10" s="8">
        <f t="shared" si="0"/>
        <v>2400</v>
      </c>
    </row>
    <row r="11" spans="1:5" ht="12.75">
      <c r="A11" s="2" t="s">
        <v>75</v>
      </c>
      <c r="B11" s="3" t="s">
        <v>52</v>
      </c>
      <c r="C11" s="3">
        <v>60</v>
      </c>
      <c r="D11" s="3">
        <v>40</v>
      </c>
      <c r="E11" s="8">
        <f t="shared" si="0"/>
        <v>2400</v>
      </c>
    </row>
    <row r="12" spans="1:5" ht="12.75">
      <c r="A12" s="2" t="s">
        <v>76</v>
      </c>
      <c r="B12" s="3" t="s">
        <v>52</v>
      </c>
      <c r="C12" s="3">
        <v>1</v>
      </c>
      <c r="D12" s="3">
        <v>1400</v>
      </c>
      <c r="E12" s="8">
        <f t="shared" si="0"/>
        <v>1400</v>
      </c>
    </row>
    <row r="13" spans="1:5" ht="12.75">
      <c r="A13" s="2" t="s">
        <v>77</v>
      </c>
      <c r="B13" s="3" t="s">
        <v>52</v>
      </c>
      <c r="C13" s="3">
        <v>100</v>
      </c>
      <c r="D13" s="3">
        <v>17</v>
      </c>
      <c r="E13" s="8">
        <f t="shared" si="0"/>
        <v>1700</v>
      </c>
    </row>
    <row r="14" spans="1:5" ht="12.75">
      <c r="A14" s="2" t="s">
        <v>78</v>
      </c>
      <c r="B14" s="3" t="s">
        <v>52</v>
      </c>
      <c r="C14" s="3">
        <v>20</v>
      </c>
      <c r="D14" s="3">
        <v>22</v>
      </c>
      <c r="E14" s="8">
        <f t="shared" si="0"/>
        <v>440</v>
      </c>
    </row>
    <row r="15" spans="1:5" ht="12.75">
      <c r="A15" s="2" t="s">
        <v>79</v>
      </c>
      <c r="B15" s="3" t="s">
        <v>52</v>
      </c>
      <c r="C15" s="3">
        <v>20</v>
      </c>
      <c r="D15" s="3">
        <v>10</v>
      </c>
      <c r="E15" s="8">
        <f t="shared" si="0"/>
        <v>200</v>
      </c>
    </row>
    <row r="16" spans="1:5" ht="12.75">
      <c r="A16" s="2" t="s">
        <v>80</v>
      </c>
      <c r="B16" s="3" t="s">
        <v>52</v>
      </c>
      <c r="C16" s="3">
        <v>20</v>
      </c>
      <c r="D16" s="3">
        <v>430</v>
      </c>
      <c r="E16" s="8">
        <f t="shared" si="0"/>
        <v>8600</v>
      </c>
    </row>
    <row r="17" spans="1:5" ht="12.75">
      <c r="A17" s="2" t="s">
        <v>81</v>
      </c>
      <c r="B17" s="3" t="s">
        <v>52</v>
      </c>
      <c r="C17" s="3">
        <v>400</v>
      </c>
      <c r="D17" s="3">
        <v>8</v>
      </c>
      <c r="E17" s="8">
        <f t="shared" si="0"/>
        <v>3200</v>
      </c>
    </row>
    <row r="18" spans="1:11" ht="12.75">
      <c r="A18" s="2" t="s">
        <v>82</v>
      </c>
      <c r="B18" s="3" t="s">
        <v>52</v>
      </c>
      <c r="C18" s="3">
        <v>20</v>
      </c>
      <c r="D18" s="3">
        <v>430</v>
      </c>
      <c r="E18" s="8">
        <f t="shared" si="0"/>
        <v>8600</v>
      </c>
      <c r="H18" t="s">
        <v>120</v>
      </c>
      <c r="I18" t="s">
        <v>121</v>
      </c>
      <c r="J18" t="s">
        <v>122</v>
      </c>
      <c r="K18" t="s">
        <v>149</v>
      </c>
    </row>
    <row r="19" spans="1:11" ht="12.75">
      <c r="A19" s="156" t="s">
        <v>86</v>
      </c>
      <c r="B19" s="156"/>
      <c r="C19" s="156"/>
      <c r="D19" s="156"/>
      <c r="E19" s="35">
        <f>SUM(E5:E18)</f>
        <v>186164</v>
      </c>
      <c r="G19">
        <f>3+5+8+8+8+5+27+12+12+10+15+10+10+10+10+10+12+12+10+10+10+10+15+10+10+10+12+10+8+15+15+10+10+30+30+30</f>
        <v>442</v>
      </c>
      <c r="H19">
        <f>14+15+12+8+9+12+12+14+14</f>
        <v>110</v>
      </c>
      <c r="I19">
        <v>3.04</v>
      </c>
      <c r="J19">
        <f>+H19*I19</f>
        <v>334.4</v>
      </c>
      <c r="K19" s="63">
        <f>+I19*G19</f>
        <v>1343.68</v>
      </c>
    </row>
    <row r="20" spans="7:11" ht="12.75">
      <c r="G20">
        <f>6+10+10+12+14+12+12+13+13+13+13</f>
        <v>128</v>
      </c>
      <c r="H20">
        <v>280</v>
      </c>
      <c r="J20">
        <f>+H20*I19</f>
        <v>851.2</v>
      </c>
      <c r="K20">
        <f>+G20*I19</f>
        <v>389.12</v>
      </c>
    </row>
    <row r="21" spans="7:11" ht="12.75">
      <c r="G21">
        <v>50</v>
      </c>
      <c r="K21">
        <v>180.88</v>
      </c>
    </row>
    <row r="24" spans="3:11" ht="12.75">
      <c r="C24">
        <v>2</v>
      </c>
      <c r="D24">
        <v>45</v>
      </c>
      <c r="E24">
        <f>C24*D24</f>
        <v>90</v>
      </c>
      <c r="H24">
        <v>280</v>
      </c>
      <c r="K24">
        <f>152*19%</f>
        <v>28.88</v>
      </c>
    </row>
    <row r="25" spans="3:11" ht="12.75">
      <c r="C25">
        <v>2</v>
      </c>
      <c r="D25">
        <v>30</v>
      </c>
      <c r="E25">
        <f aca="true" t="shared" si="1" ref="E25:E49">C25*D25</f>
        <v>60</v>
      </c>
      <c r="H25">
        <f>+H24*19%</f>
        <v>53.2</v>
      </c>
      <c r="K25">
        <f>+K24+K21</f>
        <v>209.76</v>
      </c>
    </row>
    <row r="26" spans="3:8" ht="12.75">
      <c r="C26">
        <v>2</v>
      </c>
      <c r="D26">
        <v>30</v>
      </c>
      <c r="E26">
        <f t="shared" si="1"/>
        <v>60</v>
      </c>
      <c r="H26">
        <f>+H25+H24</f>
        <v>333.2</v>
      </c>
    </row>
    <row r="27" spans="3:5" ht="12.75">
      <c r="C27">
        <v>20</v>
      </c>
      <c r="D27">
        <v>240</v>
      </c>
      <c r="E27">
        <f t="shared" si="1"/>
        <v>4800</v>
      </c>
    </row>
    <row r="28" spans="3:5" ht="12.75">
      <c r="C28">
        <v>30</v>
      </c>
      <c r="D28">
        <v>120</v>
      </c>
      <c r="E28">
        <f t="shared" si="1"/>
        <v>3600</v>
      </c>
    </row>
    <row r="29" spans="3:5" ht="12.75">
      <c r="C29">
        <v>40</v>
      </c>
      <c r="D29">
        <v>10</v>
      </c>
      <c r="E29">
        <f t="shared" si="1"/>
        <v>400</v>
      </c>
    </row>
    <row r="30" spans="3:5" ht="12.75">
      <c r="C30">
        <v>1</v>
      </c>
      <c r="D30">
        <v>4000</v>
      </c>
      <c r="E30">
        <f t="shared" si="1"/>
        <v>4000</v>
      </c>
    </row>
    <row r="31" spans="3:5" ht="12.75">
      <c r="C31">
        <v>30</v>
      </c>
      <c r="D31">
        <v>20</v>
      </c>
      <c r="E31">
        <f t="shared" si="1"/>
        <v>600</v>
      </c>
    </row>
    <row r="32" spans="3:5" ht="12.75">
      <c r="C32">
        <v>15</v>
      </c>
      <c r="D32">
        <v>240</v>
      </c>
      <c r="E32">
        <f t="shared" si="1"/>
        <v>3600</v>
      </c>
    </row>
    <row r="33" spans="3:5" ht="12.75">
      <c r="C33">
        <v>20</v>
      </c>
      <c r="D33">
        <v>30</v>
      </c>
      <c r="E33">
        <f t="shared" si="1"/>
        <v>600</v>
      </c>
    </row>
    <row r="34" spans="3:5" ht="12.75">
      <c r="C34">
        <v>12</v>
      </c>
      <c r="D34">
        <v>25</v>
      </c>
      <c r="E34">
        <f t="shared" si="1"/>
        <v>300</v>
      </c>
    </row>
    <row r="35" spans="3:5" ht="12.75">
      <c r="C35">
        <v>12</v>
      </c>
      <c r="D35">
        <v>25</v>
      </c>
      <c r="E35">
        <f t="shared" si="1"/>
        <v>300</v>
      </c>
    </row>
    <row r="36" spans="3:5" ht="12.75">
      <c r="C36">
        <v>12</v>
      </c>
      <c r="D36">
        <v>60</v>
      </c>
      <c r="E36">
        <f t="shared" si="1"/>
        <v>720</v>
      </c>
    </row>
    <row r="37" spans="3:5" ht="12.75">
      <c r="C37">
        <v>1</v>
      </c>
      <c r="D37">
        <v>450</v>
      </c>
      <c r="E37">
        <f t="shared" si="1"/>
        <v>450</v>
      </c>
    </row>
    <row r="38" spans="3:5" ht="12.75">
      <c r="C38">
        <v>1</v>
      </c>
      <c r="D38">
        <v>130</v>
      </c>
      <c r="E38">
        <f t="shared" si="1"/>
        <v>130</v>
      </c>
    </row>
    <row r="39" spans="3:5" ht="12.75">
      <c r="C39">
        <v>8</v>
      </c>
      <c r="D39">
        <v>25</v>
      </c>
      <c r="E39">
        <f t="shared" si="1"/>
        <v>200</v>
      </c>
    </row>
    <row r="40" spans="3:5" ht="12.75">
      <c r="C40">
        <v>20</v>
      </c>
      <c r="D40">
        <v>7.5</v>
      </c>
      <c r="E40">
        <f t="shared" si="1"/>
        <v>150</v>
      </c>
    </row>
    <row r="41" spans="3:5" ht="12.75">
      <c r="C41">
        <v>60</v>
      </c>
      <c r="D41">
        <v>20</v>
      </c>
      <c r="E41">
        <f t="shared" si="1"/>
        <v>1200</v>
      </c>
    </row>
    <row r="42" spans="3:5" ht="12.75">
      <c r="C42">
        <v>1</v>
      </c>
      <c r="D42">
        <v>1400</v>
      </c>
      <c r="E42">
        <f t="shared" si="1"/>
        <v>1400</v>
      </c>
    </row>
    <row r="43" spans="3:5" ht="12.75">
      <c r="C43">
        <v>20</v>
      </c>
      <c r="D43">
        <v>17</v>
      </c>
      <c r="E43">
        <f t="shared" si="1"/>
        <v>340</v>
      </c>
    </row>
    <row r="44" spans="3:5" ht="12.75">
      <c r="C44">
        <v>60</v>
      </c>
      <c r="D44">
        <v>22</v>
      </c>
      <c r="E44">
        <f t="shared" si="1"/>
        <v>1320</v>
      </c>
    </row>
    <row r="45" spans="3:5" ht="12.75">
      <c r="C45">
        <v>20</v>
      </c>
      <c r="D45">
        <v>60</v>
      </c>
      <c r="E45">
        <f t="shared" si="1"/>
        <v>1200</v>
      </c>
    </row>
    <row r="46" spans="3:5" ht="12.75">
      <c r="C46">
        <v>20</v>
      </c>
      <c r="D46">
        <v>8</v>
      </c>
      <c r="E46">
        <f t="shared" si="1"/>
        <v>160</v>
      </c>
    </row>
    <row r="47" spans="3:5" ht="12.75">
      <c r="C47">
        <v>20</v>
      </c>
      <c r="D47">
        <v>60</v>
      </c>
      <c r="E47">
        <f t="shared" si="1"/>
        <v>1200</v>
      </c>
    </row>
    <row r="48" spans="3:5" ht="12.75">
      <c r="C48">
        <v>10</v>
      </c>
      <c r="D48">
        <v>40</v>
      </c>
      <c r="E48">
        <f t="shared" si="1"/>
        <v>400</v>
      </c>
    </row>
    <row r="49" spans="3:5" ht="12.75">
      <c r="C49">
        <v>1</v>
      </c>
      <c r="D49">
        <v>1500</v>
      </c>
      <c r="E49">
        <f t="shared" si="1"/>
        <v>1500</v>
      </c>
    </row>
    <row r="50" ht="12.75">
      <c r="E50" s="1">
        <f>SUM(E24:E49)</f>
        <v>28780</v>
      </c>
    </row>
  </sheetData>
  <mergeCells count="2">
    <mergeCell ref="A2:E2"/>
    <mergeCell ref="A19:D19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2:I90"/>
  <sheetViews>
    <sheetView tabSelected="1" zoomScaleSheetLayoutView="100" workbookViewId="0" topLeftCell="A67">
      <selection activeCell="G90" sqref="G90:H90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65.7109375" style="0" customWidth="1"/>
    <col min="4" max="4" width="6.7109375" style="0" customWidth="1"/>
    <col min="5" max="5" width="12.00390625" style="0" customWidth="1"/>
    <col min="6" max="6" width="11.28125" style="63" customWidth="1"/>
    <col min="7" max="7" width="5.421875" style="0" customWidth="1"/>
    <col min="8" max="8" width="13.28125" style="63" customWidth="1"/>
    <col min="9" max="9" width="25.28125" style="0" customWidth="1"/>
  </cols>
  <sheetData>
    <row r="1" ht="72" customHeight="1"/>
    <row r="2" spans="2:9" ht="20.25">
      <c r="B2" s="142" t="s">
        <v>88</v>
      </c>
      <c r="C2" s="142"/>
      <c r="D2" s="142"/>
      <c r="E2" s="142"/>
      <c r="F2" s="142"/>
      <c r="G2" s="142"/>
      <c r="H2" s="142"/>
      <c r="I2" s="142"/>
    </row>
    <row r="3" spans="2:9" ht="7.5" customHeight="1">
      <c r="B3" s="36"/>
      <c r="C3" s="36"/>
      <c r="D3" s="36"/>
      <c r="E3" s="36"/>
      <c r="F3" s="111"/>
      <c r="G3" s="36"/>
      <c r="H3" s="111"/>
      <c r="I3" s="36"/>
    </row>
    <row r="4" spans="2:7" ht="12.75">
      <c r="B4" s="98" t="s">
        <v>169</v>
      </c>
      <c r="C4" s="98"/>
      <c r="D4" s="98"/>
      <c r="E4" s="98"/>
      <c r="F4" s="125"/>
      <c r="G4" s="98"/>
    </row>
    <row r="5" ht="7.5" customHeight="1" thickBot="1"/>
    <row r="6" spans="2:9" ht="13.5" thickBot="1">
      <c r="B6" s="71" t="s">
        <v>0</v>
      </c>
      <c r="C6" s="67" t="s">
        <v>1</v>
      </c>
      <c r="D6" s="67" t="s">
        <v>44</v>
      </c>
      <c r="E6" s="67" t="s">
        <v>47</v>
      </c>
      <c r="F6" s="157" t="s">
        <v>49</v>
      </c>
      <c r="G6" s="159"/>
      <c r="H6" s="112" t="s">
        <v>48</v>
      </c>
      <c r="I6" s="68" t="s">
        <v>60</v>
      </c>
    </row>
    <row r="7" spans="2:9" ht="12.75">
      <c r="B7" s="105">
        <v>9.4</v>
      </c>
      <c r="C7" s="106" t="s">
        <v>2</v>
      </c>
      <c r="D7" s="107"/>
      <c r="E7" s="108"/>
      <c r="F7" s="126"/>
      <c r="G7" s="109"/>
      <c r="H7" s="113">
        <f>SUM(H8:H33)</f>
        <v>244270</v>
      </c>
      <c r="I7" s="110"/>
    </row>
    <row r="8" spans="2:9" ht="12.75">
      <c r="B8" s="14" t="s">
        <v>11</v>
      </c>
      <c r="C8" s="4" t="s">
        <v>5</v>
      </c>
      <c r="D8" s="2"/>
      <c r="E8" s="7"/>
      <c r="F8" s="127"/>
      <c r="G8" s="78"/>
      <c r="H8" s="114"/>
      <c r="I8" s="140" t="s">
        <v>61</v>
      </c>
    </row>
    <row r="9" spans="2:9" ht="12.75">
      <c r="B9" s="14" t="s">
        <v>16</v>
      </c>
      <c r="C9" s="5" t="s">
        <v>6</v>
      </c>
      <c r="D9" s="2"/>
      <c r="E9" s="7"/>
      <c r="F9" s="127"/>
      <c r="G9" s="78"/>
      <c r="H9" s="114"/>
      <c r="I9" s="140"/>
    </row>
    <row r="10" spans="2:9" ht="12.75">
      <c r="B10" s="14"/>
      <c r="C10" s="54" t="s">
        <v>55</v>
      </c>
      <c r="D10" s="3" t="s">
        <v>52</v>
      </c>
      <c r="E10" s="8">
        <v>120</v>
      </c>
      <c r="F10" s="128">
        <v>60</v>
      </c>
      <c r="G10" s="79"/>
      <c r="H10" s="115">
        <f>+E10*F10</f>
        <v>7200</v>
      </c>
      <c r="I10" s="140"/>
    </row>
    <row r="11" spans="2:9" ht="24" customHeight="1">
      <c r="B11" s="14"/>
      <c r="C11" s="64" t="s">
        <v>123</v>
      </c>
      <c r="D11" s="3" t="s">
        <v>52</v>
      </c>
      <c r="E11" s="8">
        <v>270</v>
      </c>
      <c r="F11" s="128">
        <v>280</v>
      </c>
      <c r="G11" s="79"/>
      <c r="H11" s="115">
        <f>+E11*F11</f>
        <v>75600</v>
      </c>
      <c r="I11" s="140"/>
    </row>
    <row r="12" spans="2:9" ht="12.75">
      <c r="B12" s="14"/>
      <c r="C12" s="6" t="s">
        <v>124</v>
      </c>
      <c r="D12" s="3" t="s">
        <v>52</v>
      </c>
      <c r="E12" s="73">
        <v>12</v>
      </c>
      <c r="F12" s="128">
        <v>4800</v>
      </c>
      <c r="G12" s="79"/>
      <c r="H12" s="115">
        <f>+E12*F12</f>
        <v>57600</v>
      </c>
      <c r="I12" s="140"/>
    </row>
    <row r="13" spans="2:9" ht="12.75">
      <c r="B13" s="14" t="s">
        <v>17</v>
      </c>
      <c r="C13" s="5" t="s">
        <v>3</v>
      </c>
      <c r="D13" s="2"/>
      <c r="E13" s="7"/>
      <c r="F13" s="127"/>
      <c r="G13" s="78"/>
      <c r="H13" s="114"/>
      <c r="I13" s="140"/>
    </row>
    <row r="14" spans="2:9" ht="12.75">
      <c r="B14" s="14"/>
      <c r="C14" s="5" t="s">
        <v>125</v>
      </c>
      <c r="D14" s="3" t="s">
        <v>52</v>
      </c>
      <c r="E14" s="8">
        <v>1</v>
      </c>
      <c r="F14" s="128">
        <v>6000</v>
      </c>
      <c r="G14" s="79"/>
      <c r="H14" s="115">
        <f>+E14*F14</f>
        <v>6000</v>
      </c>
      <c r="I14" s="140"/>
    </row>
    <row r="15" spans="2:9" ht="12.75">
      <c r="B15" s="14"/>
      <c r="C15" s="6" t="s">
        <v>126</v>
      </c>
      <c r="D15" s="3" t="s">
        <v>52</v>
      </c>
      <c r="E15" s="8">
        <v>2</v>
      </c>
      <c r="F15" s="128">
        <v>2000</v>
      </c>
      <c r="G15" s="79"/>
      <c r="H15" s="115">
        <f>+E15*F15</f>
        <v>4000</v>
      </c>
      <c r="I15" s="140"/>
    </row>
    <row r="16" spans="2:9" ht="12.75">
      <c r="B16" s="14"/>
      <c r="C16" s="6" t="s">
        <v>127</v>
      </c>
      <c r="D16" s="3" t="s">
        <v>52</v>
      </c>
      <c r="E16" s="8">
        <v>1</v>
      </c>
      <c r="F16" s="128">
        <v>4000</v>
      </c>
      <c r="G16" s="79"/>
      <c r="H16" s="115">
        <f>+E16*F16</f>
        <v>4000</v>
      </c>
      <c r="I16" s="140"/>
    </row>
    <row r="17" spans="2:9" ht="12.75">
      <c r="B17" s="14"/>
      <c r="C17" s="6" t="s">
        <v>128</v>
      </c>
      <c r="D17" s="3" t="s">
        <v>52</v>
      </c>
      <c r="E17" s="8">
        <v>2</v>
      </c>
      <c r="F17" s="128">
        <v>3500</v>
      </c>
      <c r="G17" s="79"/>
      <c r="H17" s="115">
        <f>+E17*F17</f>
        <v>7000</v>
      </c>
      <c r="I17" s="140"/>
    </row>
    <row r="18" spans="2:9" ht="25.5">
      <c r="B18" s="14"/>
      <c r="C18" s="64" t="s">
        <v>168</v>
      </c>
      <c r="D18" s="3" t="s">
        <v>52</v>
      </c>
      <c r="E18" s="73">
        <v>4</v>
      </c>
      <c r="F18" s="128">
        <v>5700</v>
      </c>
      <c r="G18" s="79"/>
      <c r="H18" s="115">
        <f>+E18*F18</f>
        <v>22800</v>
      </c>
      <c r="I18" s="140"/>
    </row>
    <row r="19" spans="2:9" ht="12.75">
      <c r="B19" s="14" t="s">
        <v>18</v>
      </c>
      <c r="C19" s="5" t="s">
        <v>4</v>
      </c>
      <c r="D19" s="2"/>
      <c r="E19" s="7"/>
      <c r="F19" s="127"/>
      <c r="G19" s="78"/>
      <c r="H19" s="114"/>
      <c r="I19" s="140"/>
    </row>
    <row r="20" spans="2:9" ht="12.75">
      <c r="B20" s="14"/>
      <c r="C20" s="5" t="s">
        <v>129</v>
      </c>
      <c r="D20" s="3" t="s">
        <v>52</v>
      </c>
      <c r="E20" s="8">
        <v>70</v>
      </c>
      <c r="F20" s="128">
        <v>90</v>
      </c>
      <c r="G20" s="79"/>
      <c r="H20" s="115">
        <f>+E20*F20</f>
        <v>6300</v>
      </c>
      <c r="I20" s="140"/>
    </row>
    <row r="21" spans="2:9" ht="12.75">
      <c r="B21" s="14"/>
      <c r="C21" s="5" t="s">
        <v>130</v>
      </c>
      <c r="D21" s="3" t="s">
        <v>84</v>
      </c>
      <c r="E21" s="8">
        <v>60</v>
      </c>
      <c r="F21" s="128">
        <v>60.5</v>
      </c>
      <c r="G21" s="80"/>
      <c r="H21" s="115">
        <f>+E21*F21</f>
        <v>3630</v>
      </c>
      <c r="I21" s="140"/>
    </row>
    <row r="22" spans="2:9" ht="25.5">
      <c r="B22" s="14"/>
      <c r="C22" s="64" t="s">
        <v>166</v>
      </c>
      <c r="D22" s="3" t="s">
        <v>56</v>
      </c>
      <c r="E22" s="73">
        <v>2</v>
      </c>
      <c r="F22" s="128">
        <v>14800</v>
      </c>
      <c r="G22" s="92" t="s">
        <v>163</v>
      </c>
      <c r="H22" s="115">
        <f>+E22*F22</f>
        <v>29600</v>
      </c>
      <c r="I22" s="140"/>
    </row>
    <row r="23" spans="2:9" ht="12.75">
      <c r="B23" s="14"/>
      <c r="C23" s="65" t="s">
        <v>131</v>
      </c>
      <c r="D23" s="2"/>
      <c r="E23" s="7"/>
      <c r="F23" s="127"/>
      <c r="G23" s="93"/>
      <c r="H23" s="114"/>
      <c r="I23" s="140"/>
    </row>
    <row r="24" spans="2:9" ht="12.75">
      <c r="B24" s="14"/>
      <c r="C24" s="5" t="s">
        <v>132</v>
      </c>
      <c r="D24" s="3" t="s">
        <v>148</v>
      </c>
      <c r="E24" s="8">
        <v>2</v>
      </c>
      <c r="F24" s="129">
        <v>680</v>
      </c>
      <c r="G24" s="94"/>
      <c r="H24" s="115">
        <f>+E24*F24</f>
        <v>1360</v>
      </c>
      <c r="I24" s="140"/>
    </row>
    <row r="25" spans="2:9" ht="12.75">
      <c r="B25" s="14"/>
      <c r="C25" s="5" t="s">
        <v>133</v>
      </c>
      <c r="D25" s="3" t="s">
        <v>148</v>
      </c>
      <c r="E25" s="8">
        <v>2</v>
      </c>
      <c r="F25" s="129">
        <v>620</v>
      </c>
      <c r="G25" s="94"/>
      <c r="H25" s="115">
        <f>+E25*F25</f>
        <v>1240</v>
      </c>
      <c r="I25" s="140"/>
    </row>
    <row r="26" spans="2:9" ht="25.5">
      <c r="B26" s="14"/>
      <c r="C26" s="64" t="s">
        <v>167</v>
      </c>
      <c r="D26" s="3" t="s">
        <v>56</v>
      </c>
      <c r="E26" s="73">
        <v>2</v>
      </c>
      <c r="F26" s="128">
        <v>7620</v>
      </c>
      <c r="G26" s="92" t="s">
        <v>163</v>
      </c>
      <c r="H26" s="115">
        <f>E26*F26</f>
        <v>15240</v>
      </c>
      <c r="I26" s="141"/>
    </row>
    <row r="27" spans="2:9" ht="12.75">
      <c r="B27" s="55"/>
      <c r="C27" s="56" t="s">
        <v>140</v>
      </c>
      <c r="D27" s="57"/>
      <c r="E27" s="58"/>
      <c r="F27" s="130"/>
      <c r="G27" s="81"/>
      <c r="H27" s="116"/>
      <c r="I27" s="75" t="s">
        <v>59</v>
      </c>
    </row>
    <row r="28" spans="2:9" ht="12.75">
      <c r="B28" s="55"/>
      <c r="C28" s="56" t="s">
        <v>141</v>
      </c>
      <c r="D28" s="57"/>
      <c r="E28" s="58"/>
      <c r="F28" s="130"/>
      <c r="G28" s="81"/>
      <c r="H28" s="116"/>
      <c r="I28" s="75" t="s">
        <v>59</v>
      </c>
    </row>
    <row r="29" spans="2:9" ht="12.75">
      <c r="B29" s="55"/>
      <c r="C29" s="56" t="s">
        <v>142</v>
      </c>
      <c r="D29" s="57"/>
      <c r="E29" s="58"/>
      <c r="F29" s="130"/>
      <c r="G29" s="81"/>
      <c r="H29" s="116"/>
      <c r="I29" s="75" t="s">
        <v>59</v>
      </c>
    </row>
    <row r="30" spans="2:9" ht="12.75">
      <c r="B30" s="55"/>
      <c r="C30" s="66" t="s">
        <v>143</v>
      </c>
      <c r="D30" s="57"/>
      <c r="E30" s="58"/>
      <c r="F30" s="130"/>
      <c r="G30" s="81"/>
      <c r="H30" s="116"/>
      <c r="I30" s="75"/>
    </row>
    <row r="31" spans="2:9" ht="25.5">
      <c r="B31" s="55"/>
      <c r="C31" s="64" t="s">
        <v>134</v>
      </c>
      <c r="D31" s="57" t="s">
        <v>52</v>
      </c>
      <c r="E31" s="58">
        <v>30</v>
      </c>
      <c r="F31" s="130">
        <v>50</v>
      </c>
      <c r="G31" s="81"/>
      <c r="H31" s="116">
        <f>+E31*F31</f>
        <v>1500</v>
      </c>
      <c r="I31" s="163" t="s">
        <v>61</v>
      </c>
    </row>
    <row r="32" spans="2:9" ht="25.5">
      <c r="B32" s="55"/>
      <c r="C32" s="64" t="s">
        <v>135</v>
      </c>
      <c r="D32" s="57" t="s">
        <v>52</v>
      </c>
      <c r="E32" s="58">
        <v>3</v>
      </c>
      <c r="F32" s="130">
        <v>200</v>
      </c>
      <c r="G32" s="81"/>
      <c r="H32" s="116">
        <f>+E32*F32</f>
        <v>600</v>
      </c>
      <c r="I32" s="140"/>
    </row>
    <row r="33" spans="2:9" ht="26.25" thickBot="1">
      <c r="B33" s="55"/>
      <c r="C33" s="64" t="s">
        <v>136</v>
      </c>
      <c r="D33" s="57" t="s">
        <v>52</v>
      </c>
      <c r="E33" s="58">
        <v>3</v>
      </c>
      <c r="F33" s="130">
        <v>200</v>
      </c>
      <c r="G33" s="81"/>
      <c r="H33" s="116">
        <f>+E33*F33</f>
        <v>600</v>
      </c>
      <c r="I33" s="164"/>
    </row>
    <row r="34" spans="2:9" ht="12.75">
      <c r="B34" s="9">
        <v>9.5</v>
      </c>
      <c r="C34" s="24" t="s">
        <v>114</v>
      </c>
      <c r="D34" s="11"/>
      <c r="E34" s="25"/>
      <c r="F34" s="131"/>
      <c r="G34" s="82"/>
      <c r="H34" s="117">
        <f>SUM(H35:H37)</f>
        <v>283212</v>
      </c>
      <c r="I34" s="47"/>
    </row>
    <row r="35" spans="2:9" ht="12.75">
      <c r="B35" s="14" t="s">
        <v>29</v>
      </c>
      <c r="C35" s="38" t="s">
        <v>150</v>
      </c>
      <c r="D35" s="40" t="s">
        <v>53</v>
      </c>
      <c r="E35" s="73">
        <v>228</v>
      </c>
      <c r="F35" s="129">
        <v>315</v>
      </c>
      <c r="G35" s="92" t="s">
        <v>162</v>
      </c>
      <c r="H35" s="115">
        <f>E35*F35</f>
        <v>71820</v>
      </c>
      <c r="I35" s="165" t="s">
        <v>112</v>
      </c>
    </row>
    <row r="36" spans="2:9" ht="12.75">
      <c r="B36" s="14" t="s">
        <v>30</v>
      </c>
      <c r="C36" s="38" t="s">
        <v>151</v>
      </c>
      <c r="D36" s="40" t="s">
        <v>53</v>
      </c>
      <c r="E36" s="73">
        <v>228</v>
      </c>
      <c r="F36" s="129">
        <v>702</v>
      </c>
      <c r="G36" s="92" t="s">
        <v>162</v>
      </c>
      <c r="H36" s="115">
        <f>E36*F36</f>
        <v>160056</v>
      </c>
      <c r="I36" s="166"/>
    </row>
    <row r="37" spans="2:9" ht="12.75">
      <c r="B37" s="14" t="s">
        <v>31</v>
      </c>
      <c r="C37" s="38" t="s">
        <v>152</v>
      </c>
      <c r="D37" s="40" t="s">
        <v>53</v>
      </c>
      <c r="E37" s="73">
        <v>276</v>
      </c>
      <c r="F37" s="129">
        <v>186</v>
      </c>
      <c r="G37" s="92" t="s">
        <v>162</v>
      </c>
      <c r="H37" s="115">
        <f>E37*F37</f>
        <v>51336</v>
      </c>
      <c r="I37" s="166"/>
    </row>
    <row r="38" spans="2:9" ht="13.5" thickBot="1">
      <c r="B38" s="14"/>
      <c r="C38" s="38" t="s">
        <v>154</v>
      </c>
      <c r="D38" s="74" t="s">
        <v>155</v>
      </c>
      <c r="E38" s="59">
        <v>6</v>
      </c>
      <c r="F38" s="132">
        <v>2741</v>
      </c>
      <c r="G38" s="92" t="s">
        <v>162</v>
      </c>
      <c r="H38" s="118">
        <f>+E38*F38</f>
        <v>16446</v>
      </c>
      <c r="I38" s="167"/>
    </row>
    <row r="39" spans="2:9" ht="12.75">
      <c r="B39" s="9">
        <v>9.6</v>
      </c>
      <c r="C39" s="24" t="s">
        <v>22</v>
      </c>
      <c r="D39" s="11"/>
      <c r="E39" s="12"/>
      <c r="F39" s="133"/>
      <c r="G39" s="84"/>
      <c r="H39" s="117">
        <f>SUM(H40:H42)</f>
        <v>30000</v>
      </c>
      <c r="I39" s="26"/>
    </row>
    <row r="40" spans="2:9" ht="12.75">
      <c r="B40" s="14" t="s">
        <v>26</v>
      </c>
      <c r="C40" s="4" t="s">
        <v>24</v>
      </c>
      <c r="D40" s="3" t="s">
        <v>45</v>
      </c>
      <c r="E40" s="8">
        <v>4</v>
      </c>
      <c r="F40" s="128">
        <v>3000</v>
      </c>
      <c r="G40" s="79"/>
      <c r="H40" s="115">
        <f>E40*F40</f>
        <v>12000</v>
      </c>
      <c r="I40" s="143" t="s">
        <v>61</v>
      </c>
    </row>
    <row r="41" spans="2:9" ht="12.75">
      <c r="B41" s="14" t="s">
        <v>27</v>
      </c>
      <c r="C41" s="4" t="s">
        <v>23</v>
      </c>
      <c r="D41" s="3" t="s">
        <v>45</v>
      </c>
      <c r="E41" s="8">
        <v>4</v>
      </c>
      <c r="F41" s="128">
        <v>3000</v>
      </c>
      <c r="G41" s="79"/>
      <c r="H41" s="115">
        <f>E41*F41</f>
        <v>12000</v>
      </c>
      <c r="I41" s="143"/>
    </row>
    <row r="42" spans="2:9" ht="13.5" thickBot="1">
      <c r="B42" s="15" t="s">
        <v>28</v>
      </c>
      <c r="C42" s="22" t="s">
        <v>25</v>
      </c>
      <c r="D42" s="16" t="s">
        <v>45</v>
      </c>
      <c r="E42" s="17">
        <v>2</v>
      </c>
      <c r="F42" s="134">
        <v>3000</v>
      </c>
      <c r="G42" s="85"/>
      <c r="H42" s="119">
        <f>E42*F42</f>
        <v>6000</v>
      </c>
      <c r="I42" s="144"/>
    </row>
    <row r="43" spans="2:9" ht="12.75">
      <c r="B43" s="9">
        <v>9.7</v>
      </c>
      <c r="C43" s="24" t="s">
        <v>32</v>
      </c>
      <c r="D43" s="11"/>
      <c r="E43" s="12"/>
      <c r="F43" s="133"/>
      <c r="G43" s="84"/>
      <c r="H43" s="117">
        <f>SUM(H44:H53)</f>
        <v>76040</v>
      </c>
      <c r="I43" s="26"/>
    </row>
    <row r="44" spans="2:9" ht="12.75">
      <c r="B44" s="14" t="s">
        <v>36</v>
      </c>
      <c r="C44" s="53" t="s">
        <v>33</v>
      </c>
      <c r="D44" s="3"/>
      <c r="E44" s="8"/>
      <c r="F44" s="127"/>
      <c r="G44" s="78"/>
      <c r="H44" s="114"/>
      <c r="I44" s="146" t="s">
        <v>61</v>
      </c>
    </row>
    <row r="45" spans="2:9" ht="12.75">
      <c r="B45" s="14"/>
      <c r="C45" s="5" t="s">
        <v>118</v>
      </c>
      <c r="D45" s="3" t="s">
        <v>52</v>
      </c>
      <c r="E45" s="50">
        <v>686</v>
      </c>
      <c r="F45" s="128">
        <v>50</v>
      </c>
      <c r="G45" s="80"/>
      <c r="H45" s="115">
        <f>E45*F45</f>
        <v>34300</v>
      </c>
      <c r="I45" s="143"/>
    </row>
    <row r="46" spans="2:9" ht="12.75">
      <c r="B46" s="14"/>
      <c r="C46" s="5" t="s">
        <v>137</v>
      </c>
      <c r="D46" s="3" t="s">
        <v>52</v>
      </c>
      <c r="E46" s="8">
        <v>3</v>
      </c>
      <c r="F46" s="128">
        <v>4000</v>
      </c>
      <c r="G46" s="79"/>
      <c r="H46" s="115">
        <f>E46*F46</f>
        <v>12000</v>
      </c>
      <c r="I46" s="143"/>
    </row>
    <row r="47" spans="2:9" ht="12.75">
      <c r="B47" s="14"/>
      <c r="C47" s="5" t="s">
        <v>138</v>
      </c>
      <c r="D47" s="3" t="s">
        <v>45</v>
      </c>
      <c r="E47" s="8">
        <v>1</v>
      </c>
      <c r="F47" s="128">
        <v>500</v>
      </c>
      <c r="G47" s="79"/>
      <c r="H47" s="115">
        <v>500</v>
      </c>
      <c r="I47" s="143"/>
    </row>
    <row r="48" spans="2:9" ht="12.75">
      <c r="B48" s="14" t="s">
        <v>37</v>
      </c>
      <c r="C48" s="53" t="s">
        <v>34</v>
      </c>
      <c r="D48" s="3"/>
      <c r="E48" s="8"/>
      <c r="F48" s="128"/>
      <c r="G48" s="79"/>
      <c r="H48" s="115"/>
      <c r="I48" s="143"/>
    </row>
    <row r="49" spans="2:9" ht="12.75">
      <c r="B49" s="29"/>
      <c r="C49" s="32" t="s">
        <v>139</v>
      </c>
      <c r="D49" s="30" t="s">
        <v>45</v>
      </c>
      <c r="E49" s="31">
        <v>1</v>
      </c>
      <c r="F49" s="135">
        <v>1500</v>
      </c>
      <c r="G49" s="86"/>
      <c r="H49" s="115">
        <f>E49*F49</f>
        <v>1500</v>
      </c>
      <c r="I49" s="143"/>
    </row>
    <row r="50" spans="2:9" ht="12.75">
      <c r="B50" s="60" t="s">
        <v>38</v>
      </c>
      <c r="C50" s="53" t="s">
        <v>35</v>
      </c>
      <c r="D50" s="30"/>
      <c r="E50" s="31"/>
      <c r="F50" s="135"/>
      <c r="G50" s="86"/>
      <c r="H50" s="115"/>
      <c r="I50" s="143"/>
    </row>
    <row r="51" spans="2:9" ht="12.75">
      <c r="B51" s="60"/>
      <c r="C51" s="61" t="s">
        <v>145</v>
      </c>
      <c r="D51" s="30" t="s">
        <v>45</v>
      </c>
      <c r="E51" s="31">
        <v>1</v>
      </c>
      <c r="F51" s="135">
        <v>6000</v>
      </c>
      <c r="G51" s="86"/>
      <c r="H51" s="115">
        <f>E51*F51</f>
        <v>6000</v>
      </c>
      <c r="I51" s="143"/>
    </row>
    <row r="52" spans="2:9" ht="12.75">
      <c r="B52" s="60"/>
      <c r="C52" s="61" t="s">
        <v>146</v>
      </c>
      <c r="D52" s="30" t="s">
        <v>45</v>
      </c>
      <c r="E52" s="31">
        <v>1</v>
      </c>
      <c r="F52" s="135">
        <v>15000</v>
      </c>
      <c r="G52" s="86"/>
      <c r="H52" s="115">
        <f>E52*F52</f>
        <v>15000</v>
      </c>
      <c r="I52" s="143"/>
    </row>
    <row r="53" spans="2:9" ht="13.5" thickBot="1">
      <c r="B53" s="29"/>
      <c r="C53" s="32" t="s">
        <v>144</v>
      </c>
      <c r="D53" s="30" t="s">
        <v>45</v>
      </c>
      <c r="E53" s="31">
        <v>1</v>
      </c>
      <c r="F53" s="135">
        <v>6740</v>
      </c>
      <c r="G53" s="86"/>
      <c r="H53" s="115">
        <f>E53*F53</f>
        <v>6740</v>
      </c>
      <c r="I53" s="144"/>
    </row>
    <row r="54" spans="2:9" ht="12.75">
      <c r="B54" s="9">
        <v>9.8</v>
      </c>
      <c r="C54" s="24" t="s">
        <v>39</v>
      </c>
      <c r="D54" s="11"/>
      <c r="E54" s="12"/>
      <c r="F54" s="133"/>
      <c r="G54" s="84"/>
      <c r="H54" s="117">
        <f>SUM(H55:H61)</f>
        <v>20400</v>
      </c>
      <c r="I54" s="26"/>
    </row>
    <row r="55" spans="2:9" ht="12.75">
      <c r="B55" s="27"/>
      <c r="C55" s="53" t="s">
        <v>40</v>
      </c>
      <c r="D55" s="3"/>
      <c r="E55" s="8"/>
      <c r="F55" s="128"/>
      <c r="G55" s="79"/>
      <c r="H55" s="115"/>
      <c r="I55" s="146" t="s">
        <v>61</v>
      </c>
    </row>
    <row r="56" spans="2:9" ht="12.75">
      <c r="B56" s="27"/>
      <c r="C56" s="5" t="s">
        <v>63</v>
      </c>
      <c r="D56" s="3" t="s">
        <v>45</v>
      </c>
      <c r="E56" s="8">
        <v>1</v>
      </c>
      <c r="F56" s="128">
        <v>8000</v>
      </c>
      <c r="G56" s="79"/>
      <c r="H56" s="115">
        <f>E56*F56</f>
        <v>8000</v>
      </c>
      <c r="I56" s="143"/>
    </row>
    <row r="57" spans="2:9" ht="12.75">
      <c r="B57" s="27"/>
      <c r="C57" s="5" t="s">
        <v>64</v>
      </c>
      <c r="D57" s="3" t="s">
        <v>45</v>
      </c>
      <c r="E57" s="8">
        <v>1</v>
      </c>
      <c r="F57" s="128">
        <f>6000+4300</f>
        <v>10300</v>
      </c>
      <c r="G57" s="79"/>
      <c r="H57" s="115">
        <f>E57*F57</f>
        <v>10300</v>
      </c>
      <c r="I57" s="143"/>
    </row>
    <row r="58" spans="2:9" ht="12.75">
      <c r="B58" s="27"/>
      <c r="C58" s="5" t="s">
        <v>65</v>
      </c>
      <c r="D58" s="3" t="s">
        <v>45</v>
      </c>
      <c r="E58" s="8">
        <v>1</v>
      </c>
      <c r="F58" s="128">
        <v>2100</v>
      </c>
      <c r="G58" s="79"/>
      <c r="H58" s="115">
        <f>E58*F58</f>
        <v>2100</v>
      </c>
      <c r="I58" s="153"/>
    </row>
    <row r="59" spans="2:9" ht="12.75">
      <c r="B59" s="27"/>
      <c r="C59" s="70" t="s">
        <v>41</v>
      </c>
      <c r="D59" s="3"/>
      <c r="E59" s="8"/>
      <c r="F59" s="128"/>
      <c r="G59" s="79"/>
      <c r="H59" s="115"/>
      <c r="I59" s="21" t="s">
        <v>59</v>
      </c>
    </row>
    <row r="60" spans="2:9" ht="12.75">
      <c r="B60" s="62"/>
      <c r="C60" s="70" t="s">
        <v>42</v>
      </c>
      <c r="D60" s="3"/>
      <c r="E60" s="8"/>
      <c r="F60" s="128"/>
      <c r="G60" s="79"/>
      <c r="H60" s="115"/>
      <c r="I60" s="21" t="s">
        <v>59</v>
      </c>
    </row>
    <row r="61" spans="2:9" ht="13.5" thickBot="1">
      <c r="B61" s="28"/>
      <c r="C61" s="70" t="s">
        <v>147</v>
      </c>
      <c r="D61" s="3"/>
      <c r="E61" s="8"/>
      <c r="F61" s="128"/>
      <c r="G61" s="79"/>
      <c r="H61" s="115"/>
      <c r="I61" s="21" t="s">
        <v>59</v>
      </c>
    </row>
    <row r="62" spans="2:9" ht="12.75">
      <c r="B62" s="9">
        <v>9.9</v>
      </c>
      <c r="C62" s="51" t="s">
        <v>43</v>
      </c>
      <c r="D62" s="52"/>
      <c r="E62" s="52"/>
      <c r="F62" s="136"/>
      <c r="G62" s="87"/>
      <c r="H62" s="120">
        <f>SUM(H63:H75)</f>
        <v>5098292.364599998</v>
      </c>
      <c r="I62" s="99"/>
    </row>
    <row r="63" spans="2:9" ht="12.75">
      <c r="B63" s="27"/>
      <c r="C63" s="5" t="s">
        <v>91</v>
      </c>
      <c r="D63" s="3" t="s">
        <v>84</v>
      </c>
      <c r="E63" s="37">
        <v>119700</v>
      </c>
      <c r="F63" s="128">
        <v>4.78</v>
      </c>
      <c r="G63" s="80"/>
      <c r="H63" s="115">
        <f aca="true" t="shared" si="0" ref="H63:H69">E63*F63</f>
        <v>572166</v>
      </c>
      <c r="I63" s="147" t="s">
        <v>112</v>
      </c>
    </row>
    <row r="64" spans="2:9" ht="12.75">
      <c r="B64" s="27"/>
      <c r="C64" s="5" t="s">
        <v>153</v>
      </c>
      <c r="D64" s="3" t="s">
        <v>90</v>
      </c>
      <c r="E64" s="37">
        <v>11.97</v>
      </c>
      <c r="F64" s="128">
        <v>5372.81</v>
      </c>
      <c r="G64" s="80"/>
      <c r="H64" s="115">
        <f t="shared" si="0"/>
        <v>64312.53570000001</v>
      </c>
      <c r="I64" s="148"/>
    </row>
    <row r="65" spans="2:9" ht="12.75">
      <c r="B65" s="27"/>
      <c r="C65" s="5" t="s">
        <v>119</v>
      </c>
      <c r="D65" s="3" t="s">
        <v>46</v>
      </c>
      <c r="E65" s="37">
        <v>1286891.12</v>
      </c>
      <c r="F65" s="128">
        <v>3.11</v>
      </c>
      <c r="G65" s="80"/>
      <c r="H65" s="115">
        <f t="shared" si="0"/>
        <v>4002231.3832</v>
      </c>
      <c r="I65" s="148"/>
    </row>
    <row r="66" spans="2:9" ht="12.75">
      <c r="B66" s="27"/>
      <c r="C66" s="5" t="s">
        <v>94</v>
      </c>
      <c r="D66" s="3" t="s">
        <v>84</v>
      </c>
      <c r="E66" s="37">
        <v>231200</v>
      </c>
      <c r="F66" s="128">
        <v>1.19</v>
      </c>
      <c r="G66" s="80"/>
      <c r="H66" s="115">
        <f t="shared" si="0"/>
        <v>275128</v>
      </c>
      <c r="I66" s="148"/>
    </row>
    <row r="67" spans="2:9" ht="12.75">
      <c r="B67" s="27"/>
      <c r="C67" s="5" t="s">
        <v>95</v>
      </c>
      <c r="D67" s="3" t="s">
        <v>84</v>
      </c>
      <c r="E67" s="37">
        <v>16200</v>
      </c>
      <c r="F67" s="128">
        <v>1.19</v>
      </c>
      <c r="G67" s="80"/>
      <c r="H67" s="115">
        <f t="shared" si="0"/>
        <v>19278</v>
      </c>
      <c r="I67" s="148"/>
    </row>
    <row r="68" spans="2:9" ht="12.75">
      <c r="B68" s="27"/>
      <c r="C68" s="5" t="s">
        <v>156</v>
      </c>
      <c r="D68" s="3" t="s">
        <v>84</v>
      </c>
      <c r="E68" s="37">
        <v>3000.61</v>
      </c>
      <c r="F68" s="128">
        <v>1.49</v>
      </c>
      <c r="G68" s="80"/>
      <c r="H68" s="115">
        <f t="shared" si="0"/>
        <v>4470.9089</v>
      </c>
      <c r="I68" s="148"/>
    </row>
    <row r="69" spans="2:9" ht="12.75">
      <c r="B69" s="27"/>
      <c r="C69" s="5" t="s">
        <v>97</v>
      </c>
      <c r="D69" s="3" t="s">
        <v>84</v>
      </c>
      <c r="E69" s="37">
        <v>25995.67</v>
      </c>
      <c r="F69" s="128">
        <v>1.17</v>
      </c>
      <c r="G69" s="80"/>
      <c r="H69" s="115">
        <f t="shared" si="0"/>
        <v>30414.933899999996</v>
      </c>
      <c r="I69" s="148"/>
    </row>
    <row r="70" spans="2:9" ht="12.75">
      <c r="B70" s="27"/>
      <c r="C70" s="5" t="s">
        <v>98</v>
      </c>
      <c r="D70" s="3" t="s">
        <v>84</v>
      </c>
      <c r="E70" s="37">
        <v>11900.57</v>
      </c>
      <c r="F70" s="128">
        <v>1.17</v>
      </c>
      <c r="G70" s="80"/>
      <c r="H70" s="115">
        <f>E70*F70</f>
        <v>13923.666899999998</v>
      </c>
      <c r="I70" s="148"/>
    </row>
    <row r="71" spans="2:9" ht="12.75">
      <c r="B71" s="27"/>
      <c r="C71" s="69" t="s">
        <v>99</v>
      </c>
      <c r="D71" s="2"/>
      <c r="E71" s="2"/>
      <c r="F71" s="127"/>
      <c r="G71" s="88"/>
      <c r="H71" s="115"/>
      <c r="I71" s="148"/>
    </row>
    <row r="72" spans="2:9" ht="12.75">
      <c r="B72" s="27"/>
      <c r="C72" s="39" t="s">
        <v>100</v>
      </c>
      <c r="D72" s="40" t="s">
        <v>84</v>
      </c>
      <c r="E72" s="41">
        <v>64.8</v>
      </c>
      <c r="F72" s="129">
        <v>330.74</v>
      </c>
      <c r="G72" s="83"/>
      <c r="H72" s="115">
        <f>E72*F72</f>
        <v>21431.952</v>
      </c>
      <c r="I72" s="148"/>
    </row>
    <row r="73" spans="2:9" ht="12.75">
      <c r="B73" s="27"/>
      <c r="C73" s="39" t="s">
        <v>157</v>
      </c>
      <c r="D73" s="40" t="s">
        <v>84</v>
      </c>
      <c r="E73" s="41">
        <v>297.2</v>
      </c>
      <c r="F73" s="129">
        <v>112.62</v>
      </c>
      <c r="G73" s="83"/>
      <c r="H73" s="115">
        <f>E73*F73</f>
        <v>33470.664</v>
      </c>
      <c r="I73" s="148"/>
    </row>
    <row r="74" spans="2:9" ht="12.75">
      <c r="B74" s="27"/>
      <c r="C74" s="39" t="s">
        <v>101</v>
      </c>
      <c r="D74" s="76" t="s">
        <v>52</v>
      </c>
      <c r="E74" s="3">
        <v>12</v>
      </c>
      <c r="F74" s="128">
        <v>1761.71</v>
      </c>
      <c r="G74" s="89"/>
      <c r="H74" s="115">
        <f>E74*F74</f>
        <v>21140.52</v>
      </c>
      <c r="I74" s="148"/>
    </row>
    <row r="75" spans="2:9" ht="12.75">
      <c r="B75" s="27"/>
      <c r="C75" s="39" t="s">
        <v>158</v>
      </c>
      <c r="D75" s="76" t="s">
        <v>52</v>
      </c>
      <c r="E75" s="3">
        <v>44</v>
      </c>
      <c r="F75" s="128">
        <v>916.45</v>
      </c>
      <c r="G75" s="89"/>
      <c r="H75" s="115">
        <f>+E75*F75</f>
        <v>40323.8</v>
      </c>
      <c r="I75" s="138"/>
    </row>
    <row r="76" spans="2:9" ht="13.5" thickBot="1">
      <c r="B76" s="100">
        <v>9.1</v>
      </c>
      <c r="C76" s="101" t="s">
        <v>159</v>
      </c>
      <c r="D76" s="102" t="s">
        <v>160</v>
      </c>
      <c r="E76" s="102">
        <v>18</v>
      </c>
      <c r="F76" s="137">
        <v>9000</v>
      </c>
      <c r="G76" s="104"/>
      <c r="H76" s="121">
        <f>+F76*E76</f>
        <v>162000</v>
      </c>
      <c r="I76" s="103" t="s">
        <v>61</v>
      </c>
    </row>
    <row r="77" spans="2:8" s="91" customFormat="1" ht="11.25">
      <c r="B77" s="95" t="s">
        <v>163</v>
      </c>
      <c r="C77" s="97" t="s">
        <v>161</v>
      </c>
      <c r="F77" s="122"/>
      <c r="H77" s="122"/>
    </row>
    <row r="78" spans="2:8" s="90" customFormat="1" ht="12">
      <c r="B78" s="95" t="s">
        <v>162</v>
      </c>
      <c r="C78" s="97" t="s">
        <v>164</v>
      </c>
      <c r="F78" s="123"/>
      <c r="H78" s="123"/>
    </row>
    <row r="79" spans="2:8" s="90" customFormat="1" ht="7.5" customHeight="1">
      <c r="B79" s="95"/>
      <c r="C79" s="96"/>
      <c r="F79" s="123"/>
      <c r="H79" s="123"/>
    </row>
    <row r="80" spans="2:8" ht="20.25">
      <c r="B80" s="154" t="s">
        <v>165</v>
      </c>
      <c r="C80" s="154"/>
      <c r="D80" s="154"/>
      <c r="E80" s="154"/>
      <c r="F80" s="154"/>
      <c r="G80" s="154"/>
      <c r="H80" s="154"/>
    </row>
    <row r="81" ht="7.5" customHeight="1" thickBot="1">
      <c r="C81" s="42"/>
    </row>
    <row r="82" spans="2:8" ht="12.75">
      <c r="B82" s="72" t="s">
        <v>0</v>
      </c>
      <c r="C82" s="157" t="s">
        <v>1</v>
      </c>
      <c r="D82" s="158"/>
      <c r="E82" s="158"/>
      <c r="F82" s="159"/>
      <c r="G82" s="139" t="s">
        <v>116</v>
      </c>
      <c r="H82" s="168"/>
    </row>
    <row r="83" spans="2:8" ht="12.75">
      <c r="B83" s="14">
        <v>1</v>
      </c>
      <c r="C83" s="160" t="str">
        <f>+C7</f>
        <v>Programa de Mitigacion, Prevencion y Correcion</v>
      </c>
      <c r="D83" s="161"/>
      <c r="E83" s="161"/>
      <c r="F83" s="162"/>
      <c r="G83" s="145">
        <f>+H7</f>
        <v>244270</v>
      </c>
      <c r="H83" s="169"/>
    </row>
    <row r="84" spans="2:8" ht="12.75">
      <c r="B84" s="14">
        <v>2</v>
      </c>
      <c r="C84" s="160" t="str">
        <f>+C34</f>
        <v>Programa de Monitoreo Ambiental</v>
      </c>
      <c r="D84" s="161"/>
      <c r="E84" s="161"/>
      <c r="F84" s="162"/>
      <c r="G84" s="145">
        <f>+H34</f>
        <v>283212</v>
      </c>
      <c r="H84" s="169">
        <f>+H34</f>
        <v>283212</v>
      </c>
    </row>
    <row r="85" spans="2:8" ht="12.75">
      <c r="B85" s="14">
        <v>3</v>
      </c>
      <c r="C85" s="160" t="str">
        <f>+C39</f>
        <v>Programa de Capacitacion y Educacion Ambiental</v>
      </c>
      <c r="D85" s="161"/>
      <c r="E85" s="161"/>
      <c r="F85" s="162"/>
      <c r="G85" s="145">
        <f>+H39</f>
        <v>30000</v>
      </c>
      <c r="H85" s="169">
        <f>+H39</f>
        <v>30000</v>
      </c>
    </row>
    <row r="86" spans="2:8" ht="12.75">
      <c r="B86" s="14">
        <v>4</v>
      </c>
      <c r="C86" s="160" t="str">
        <f>+C43</f>
        <v>Programa de Prevencion de Perdidas y Respuesta a Emergencias</v>
      </c>
      <c r="D86" s="161"/>
      <c r="E86" s="161"/>
      <c r="F86" s="162"/>
      <c r="G86" s="145">
        <f>+H43</f>
        <v>76040</v>
      </c>
      <c r="H86" s="169"/>
    </row>
    <row r="87" spans="2:8" ht="12.75">
      <c r="B87" s="14">
        <v>5</v>
      </c>
      <c r="C87" s="160" t="str">
        <f>+C54</f>
        <v>Pograma de Asuntos Sociales</v>
      </c>
      <c r="D87" s="161"/>
      <c r="E87" s="161"/>
      <c r="F87" s="162"/>
      <c r="G87" s="145">
        <f>+H54</f>
        <v>20400</v>
      </c>
      <c r="H87" s="169"/>
    </row>
    <row r="88" spans="2:8" ht="12.75">
      <c r="B88" s="14">
        <v>6</v>
      </c>
      <c r="C88" s="160" t="str">
        <f>+C62</f>
        <v>Programa de Cierre o Abandono</v>
      </c>
      <c r="D88" s="161"/>
      <c r="E88" s="161"/>
      <c r="F88" s="162"/>
      <c r="G88" s="145">
        <f>+H62</f>
        <v>5098292.364599998</v>
      </c>
      <c r="H88" s="169"/>
    </row>
    <row r="89" spans="2:8" ht="12.75">
      <c r="B89" s="14">
        <v>7</v>
      </c>
      <c r="C89" s="160" t="s">
        <v>159</v>
      </c>
      <c r="D89" s="161"/>
      <c r="E89" s="161"/>
      <c r="F89" s="162"/>
      <c r="G89" s="77"/>
      <c r="H89" s="124">
        <f>+H76</f>
        <v>162000</v>
      </c>
    </row>
    <row r="90" spans="2:8" ht="18" customHeight="1" thickBot="1">
      <c r="B90" s="172" t="s">
        <v>117</v>
      </c>
      <c r="C90" s="173"/>
      <c r="D90" s="173"/>
      <c r="E90" s="173"/>
      <c r="F90" s="174"/>
      <c r="G90" s="170">
        <f>SUM(G83:H89)</f>
        <v>6227426.364599998</v>
      </c>
      <c r="H90" s="171"/>
    </row>
  </sheetData>
  <mergeCells count="27">
    <mergeCell ref="B90:F90"/>
    <mergeCell ref="C86:F86"/>
    <mergeCell ref="C87:F87"/>
    <mergeCell ref="C88:F88"/>
    <mergeCell ref="C89:F89"/>
    <mergeCell ref="G90:H90"/>
    <mergeCell ref="G86:H86"/>
    <mergeCell ref="G87:H87"/>
    <mergeCell ref="G88:H88"/>
    <mergeCell ref="G82:H82"/>
    <mergeCell ref="G83:H83"/>
    <mergeCell ref="G84:H84"/>
    <mergeCell ref="G85:H85"/>
    <mergeCell ref="I44:I53"/>
    <mergeCell ref="I55:I58"/>
    <mergeCell ref="I63:I75"/>
    <mergeCell ref="B80:H80"/>
    <mergeCell ref="B2:I2"/>
    <mergeCell ref="I8:I26"/>
    <mergeCell ref="I40:I42"/>
    <mergeCell ref="I31:I33"/>
    <mergeCell ref="I35:I38"/>
    <mergeCell ref="F6:G6"/>
    <mergeCell ref="C82:F82"/>
    <mergeCell ref="C83:F83"/>
    <mergeCell ref="C84:F84"/>
    <mergeCell ref="C85:F85"/>
  </mergeCells>
  <printOptions/>
  <pageMargins left="0.79" right="0.22" top="0.31" bottom="0.48" header="0" footer="0"/>
  <pageSetup horizontalDpi="300" verticalDpi="300" orientation="portrait" paperSize="8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workbookViewId="0" topLeftCell="A2">
      <selection activeCell="A2" sqref="A1:IV16384"/>
    </sheetView>
  </sheetViews>
  <sheetFormatPr defaultColWidth="11.421875" defaultRowHeight="12.75"/>
  <sheetData/>
  <printOptions horizontalCentered="1"/>
  <pageMargins left="0.13" right="0.14" top="0.7874015748031497" bottom="0.78740157480314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</dc:creator>
  <cp:keywords/>
  <dc:description/>
  <cp:lastModifiedBy>AIDA ARTEAGA</cp:lastModifiedBy>
  <cp:lastPrinted>2009-08-12T00:51:56Z</cp:lastPrinted>
  <dcterms:created xsi:type="dcterms:W3CDTF">2009-02-05T21:59:15Z</dcterms:created>
  <dcterms:modified xsi:type="dcterms:W3CDTF">2009-09-09T06:03:19Z</dcterms:modified>
  <cp:category/>
  <cp:version/>
  <cp:contentType/>
  <cp:contentStatus/>
</cp:coreProperties>
</file>