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tabRatio="564" activeTab="0"/>
  </bookViews>
  <sheets>
    <sheet name="RENDIMIENTOS" sheetId="1" r:id="rId1"/>
  </sheets>
  <externalReferences>
    <externalReference r:id="rId4"/>
    <externalReference r:id="rId5"/>
    <externalReference r:id="rId6"/>
  </externalReferences>
  <definedNames>
    <definedName name="_xlnm.Print_Area" localSheetId="0">'RENDIMIENTOS'!$A$1:$V$35</definedName>
    <definedName name="_xlnm.Print_Titles" localSheetId="0">'RENDIMIENTOS'!$A:$B,'RENDIMIENTOS'!$1:$8</definedName>
  </definedNames>
  <calcPr fullCalcOnLoad="1" iterate="1" iterateCount="10" iterateDelta="0.01"/>
</workbook>
</file>

<file path=xl/sharedStrings.xml><?xml version="1.0" encoding="utf-8"?>
<sst xmlns="http://schemas.openxmlformats.org/spreadsheetml/2006/main" count="75" uniqueCount="59">
  <si>
    <t>BASES DE CALCULO</t>
  </si>
  <si>
    <t>UND</t>
  </si>
  <si>
    <t>DISTANCIA MEDIA PONDERADA</t>
  </si>
  <si>
    <t>VELOCIDAD CARGADO</t>
  </si>
  <si>
    <t>VELOCIDAD DESCARGADO</t>
  </si>
  <si>
    <t>TIEMPO RECORRIDO CARGADO</t>
  </si>
  <si>
    <t>TIEMPO RECORRIDO DESCARGADO</t>
  </si>
  <si>
    <t>TIEMPO RECORRIDO</t>
  </si>
  <si>
    <t>CICLO</t>
  </si>
  <si>
    <t>TIEMPO TRABAJADO POR DIA</t>
  </si>
  <si>
    <t>EFICIENCIA</t>
  </si>
  <si>
    <t>%</t>
  </si>
  <si>
    <t>TIEMPO UTIL TRABAJADO</t>
  </si>
  <si>
    <t>VOLUMEN DEL VOLQUETE</t>
  </si>
  <si>
    <t>VOLUMEN DEL CAMION CISTERNA</t>
  </si>
  <si>
    <t>NUMERO DE VIAJES AL DIA</t>
  </si>
  <si>
    <t>VOLUMEN TRANSPORTADO POR DIA</t>
  </si>
  <si>
    <t>ESPONJAMIENTO</t>
  </si>
  <si>
    <t>RENDIMIENTO</t>
  </si>
  <si>
    <t>TRANSPORTE DE MATERIAL GRANULAR</t>
  </si>
  <si>
    <t>D&lt;=1km</t>
  </si>
  <si>
    <t>D&gt;1km</t>
  </si>
  <si>
    <t>TRANSPORTE DE MATERIAL EXCEDENTE</t>
  </si>
  <si>
    <t>TRANSPORTE DE MEZCLA ASFÁLTICA</t>
  </si>
  <si>
    <t>Parchado de pavimento</t>
  </si>
  <si>
    <t>TIEMPO DE DESCARGA</t>
  </si>
  <si>
    <t>km</t>
  </si>
  <si>
    <t>km/h</t>
  </si>
  <si>
    <t>min</t>
  </si>
  <si>
    <t>fórmula</t>
  </si>
  <si>
    <t>gln</t>
  </si>
  <si>
    <t>u</t>
  </si>
  <si>
    <r>
      <t>m</t>
    </r>
    <r>
      <rPr>
        <vertAlign val="superscript"/>
        <sz val="11"/>
        <rFont val="Arial Narrow"/>
        <family val="2"/>
      </rPr>
      <t>3</t>
    </r>
  </si>
  <si>
    <t>RENDIMIENTO DEL CARGADOR</t>
  </si>
  <si>
    <t>TIEMPO DE CARGA</t>
  </si>
  <si>
    <r>
      <t>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/día</t>
    </r>
  </si>
  <si>
    <t>INCIDENCIA DEL CARGADOR</t>
  </si>
  <si>
    <t>hm</t>
  </si>
  <si>
    <t>D=12km</t>
  </si>
  <si>
    <t>RENDIMIENTOS DE TRANSPORTE</t>
  </si>
  <si>
    <t>TRANSPORTE AGREGADOS ENROCADO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</si>
  <si>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/dia</t>
    </r>
  </si>
  <si>
    <r>
      <t>Km-m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/dia</t>
    </r>
  </si>
  <si>
    <t>TRANSPORTE AGREGADOS CONCRETO, FILTRO, GRAVA, ARENA ZARANDEADA</t>
  </si>
  <si>
    <t>TRANSPORTE MATERIAL RELLENO</t>
  </si>
  <si>
    <t>AGUA PARA LA OBRA</t>
  </si>
  <si>
    <t>TRANSPORTE DE CANTERA PAMPAS A PLANTA CHANCADORA</t>
  </si>
  <si>
    <t>TRANSPORTE PIEDRA GAVION</t>
  </si>
  <si>
    <t xml:space="preserve">PROYECTO   </t>
  </si>
  <si>
    <t>ESTUDIO DEFINITIVO PARA LA CONSTRUCCIÓN Y MEJORAMIENTÒ</t>
  </si>
  <si>
    <t>DE LA CARRETERA CUSCO - QUILLABAMBA</t>
  </si>
  <si>
    <t>TRAMO</t>
  </si>
  <si>
    <t>ALFAMAYO - CHAULLAY - QUILLABAMBA</t>
  </si>
  <si>
    <t xml:space="preserve">CONSULTOR </t>
  </si>
  <si>
    <t>CONSORCIO QUILLABAMBA</t>
  </si>
  <si>
    <t>TRANSPORTE DE PIEDRA GRANDE PARA CONCRETO CICLOPEO Y MAMPOSTERIA</t>
  </si>
  <si>
    <t>TRANSPORTE INTERNO EN CANTERA</t>
  </si>
  <si>
    <t>TRANSPORTE INTERNO CANTERA A PLANTA</t>
  </si>
  <si>
    <t>TRANSPORTE PIEDRA ENROCADO</t>
  </si>
</sst>
</file>

<file path=xl/styles.xml><?xml version="1.0" encoding="utf-8"?>
<styleSheet xmlns="http://schemas.openxmlformats.org/spreadsheetml/2006/main">
  <numFmts count="20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&quot; &quot;\ #,##0_);\(&quot; &quot;\ #,##0\)"/>
    <numFmt numFmtId="165" formatCode="&quot; &quot;\ #,##0_);[Red]\(&quot; &quot;\ #,##0\)"/>
    <numFmt numFmtId="166" formatCode="&quot; &quot;\ #,##0.00_);\(&quot; &quot;\ #,##0.00\)"/>
    <numFmt numFmtId="167" formatCode="&quot; &quot;\ #,##0.00_);[Red]\(&quot; &quot;\ #,##0.00\)"/>
    <numFmt numFmtId="168" formatCode="_(&quot; &quot;\ * #,##0_);_(&quot; &quot;\ * \(#,##0\);_(&quot; &quot;\ * &quot;-&quot;_);_(@_)"/>
    <numFmt numFmtId="169" formatCode="_(* #,##0_);_(* \(#,##0\);_(* &quot;-&quot;_);_(@_)"/>
    <numFmt numFmtId="170" formatCode="_(&quot; &quot;\ * #,##0.00_);_(&quot; &quot;\ * \(#,##0.00\);_(&quot; &quot;\ * &quot;-&quot;??_);_(@_)"/>
    <numFmt numFmtId="171" formatCode="_(* #,##0.00_);_(* \(#,##0.00\);_(* &quot;-&quot;??_);_(@_)"/>
    <numFmt numFmtId="172" formatCode="_(&quot;S/.&quot;* #,##0_);_(&quot;S/.&quot;* \(#,##0\);_(&quot;S/.&quot;* &quot;-&quot;_);_(@_)"/>
    <numFmt numFmtId="173" formatCode="_(&quot;S/.&quot;* #,##0.00_);_(&quot;S/.&quot;* \(#,##0.00\);_(&quot;S/.&quot;* &quot;-&quot;??_);_(@_)"/>
    <numFmt numFmtId="174" formatCode="0.000"/>
    <numFmt numFmtId="175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9"/>
      <color indexed="10"/>
      <name val="Geneva"/>
      <family val="0"/>
    </font>
    <font>
      <b/>
      <sz val="20"/>
      <color indexed="8"/>
      <name val="Arial Narrow"/>
      <family val="2"/>
    </font>
    <font>
      <sz val="12"/>
      <name val="Arial"/>
      <family val="2"/>
    </font>
    <font>
      <sz val="12"/>
      <color indexed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b/>
      <vertAlign val="superscript"/>
      <sz val="10"/>
      <name val="Arial"/>
      <family val="2"/>
    </font>
    <font>
      <b/>
      <sz val="10"/>
      <name val="Arial Narrow"/>
      <family val="2"/>
    </font>
    <font>
      <vertAlign val="superscript"/>
      <sz val="11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0" fillId="0" borderId="0">
      <alignment/>
      <protection/>
    </xf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8" fillId="0" borderId="0" xfId="35" applyFont="1" applyFill="1">
      <alignment/>
      <protection/>
    </xf>
    <xf numFmtId="0" fontId="8" fillId="0" borderId="0" xfId="35" applyFont="1" applyFill="1" applyAlignment="1">
      <alignment horizontal="center"/>
      <protection/>
    </xf>
    <xf numFmtId="0" fontId="9" fillId="0" borderId="0" xfId="35" applyFont="1" applyFill="1">
      <alignment/>
      <protection/>
    </xf>
    <xf numFmtId="0" fontId="0" fillId="0" borderId="0" xfId="35" applyFont="1" applyFill="1">
      <alignment/>
      <protection/>
    </xf>
    <xf numFmtId="0" fontId="0" fillId="0" borderId="0" xfId="35" applyFont="1" applyFill="1" applyAlignment="1">
      <alignment horizontal="center"/>
      <protection/>
    </xf>
    <xf numFmtId="0" fontId="11" fillId="0" borderId="0" xfId="35" applyFont="1" applyFill="1">
      <alignment/>
      <protection/>
    </xf>
    <xf numFmtId="0" fontId="14" fillId="0" borderId="0" xfId="35" applyFont="1" applyFill="1" applyAlignment="1">
      <alignment horizontal="center"/>
      <protection/>
    </xf>
    <xf numFmtId="0" fontId="10" fillId="0" borderId="0" xfId="35" applyFont="1" applyFill="1">
      <alignment/>
      <protection/>
    </xf>
    <xf numFmtId="0" fontId="16" fillId="0" borderId="0" xfId="35" applyFont="1" applyFill="1" applyAlignment="1">
      <alignment horizontal="center" vertical="center" wrapText="1"/>
      <protection/>
    </xf>
    <xf numFmtId="0" fontId="16" fillId="0" borderId="10" xfId="35" applyFont="1" applyFill="1" applyBorder="1" applyAlignment="1">
      <alignment horizontal="center" vertical="center" wrapText="1"/>
      <protection/>
    </xf>
    <xf numFmtId="0" fontId="10" fillId="0" borderId="11" xfId="35" applyFont="1" applyFill="1" applyBorder="1" applyAlignment="1">
      <alignment horizontal="center"/>
      <protection/>
    </xf>
    <xf numFmtId="0" fontId="18" fillId="0" borderId="12" xfId="35" applyFont="1" applyFill="1" applyBorder="1" applyAlignment="1">
      <alignment horizontal="center"/>
      <protection/>
    </xf>
    <xf numFmtId="0" fontId="16" fillId="0" borderId="13" xfId="35" applyFont="1" applyFill="1" applyBorder="1" applyAlignment="1">
      <alignment horizontal="center" vertical="center" wrapText="1"/>
      <protection/>
    </xf>
    <xf numFmtId="0" fontId="12" fillId="0" borderId="0" xfId="35" applyFont="1" applyFill="1">
      <alignment/>
      <protection/>
    </xf>
    <xf numFmtId="0" fontId="12" fillId="0" borderId="0" xfId="35" applyFont="1" applyFill="1" applyAlignment="1">
      <alignment horizontal="center"/>
      <protection/>
    </xf>
    <xf numFmtId="0" fontId="13" fillId="0" borderId="0" xfId="35" applyFont="1" applyFill="1">
      <alignment/>
      <protection/>
    </xf>
    <xf numFmtId="0" fontId="20" fillId="0" borderId="14" xfId="35" applyFont="1" applyFill="1" applyBorder="1" applyAlignment="1">
      <alignment horizontal="center" vertical="center" wrapText="1"/>
      <protection/>
    </xf>
    <xf numFmtId="0" fontId="16" fillId="0" borderId="14" xfId="35" applyFont="1" applyFill="1" applyBorder="1" applyAlignment="1">
      <alignment horizontal="center" vertical="center" wrapText="1"/>
      <protection/>
    </xf>
    <xf numFmtId="0" fontId="16" fillId="0" borderId="15" xfId="35" applyFont="1" applyFill="1" applyBorder="1" applyAlignment="1">
      <alignment horizontal="center" vertical="center" wrapText="1"/>
      <protection/>
    </xf>
    <xf numFmtId="0" fontId="16" fillId="0" borderId="16" xfId="35" applyFont="1" applyFill="1" applyBorder="1" applyAlignment="1" quotePrefix="1">
      <alignment horizontal="center" vertical="center" wrapText="1"/>
      <protection/>
    </xf>
    <xf numFmtId="2" fontId="10" fillId="0" borderId="12" xfId="35" applyNumberFormat="1" applyFont="1" applyFill="1" applyBorder="1" applyAlignment="1">
      <alignment horizontal="center"/>
      <protection/>
    </xf>
    <xf numFmtId="2" fontId="10" fillId="0" borderId="17" xfId="35" applyNumberFormat="1" applyFont="1" applyFill="1" applyBorder="1" applyAlignment="1">
      <alignment horizontal="center"/>
      <protection/>
    </xf>
    <xf numFmtId="2" fontId="10" fillId="0" borderId="18" xfId="35" applyNumberFormat="1" applyFont="1" applyFill="1" applyBorder="1" applyAlignment="1">
      <alignment horizontal="center"/>
      <protection/>
    </xf>
    <xf numFmtId="0" fontId="10" fillId="0" borderId="12" xfId="35" applyFont="1" applyFill="1" applyBorder="1" applyAlignment="1">
      <alignment horizontal="center"/>
      <protection/>
    </xf>
    <xf numFmtId="0" fontId="10" fillId="0" borderId="17" xfId="35" applyFont="1" applyFill="1" applyBorder="1" applyAlignment="1">
      <alignment horizontal="center"/>
      <protection/>
    </xf>
    <xf numFmtId="0" fontId="10" fillId="0" borderId="18" xfId="35" applyFont="1" applyFill="1" applyBorder="1" applyAlignment="1">
      <alignment horizontal="center"/>
      <protection/>
    </xf>
    <xf numFmtId="4" fontId="10" fillId="0" borderId="12" xfId="35" applyNumberFormat="1" applyFont="1" applyFill="1" applyBorder="1" applyAlignment="1">
      <alignment horizontal="center"/>
      <protection/>
    </xf>
    <xf numFmtId="4" fontId="10" fillId="0" borderId="17" xfId="35" applyNumberFormat="1" applyFont="1" applyFill="1" applyBorder="1" applyAlignment="1">
      <alignment horizontal="center"/>
      <protection/>
    </xf>
    <xf numFmtId="4" fontId="10" fillId="0" borderId="18" xfId="35" applyNumberFormat="1" applyFont="1" applyFill="1" applyBorder="1" applyAlignment="1">
      <alignment horizontal="center"/>
      <protection/>
    </xf>
    <xf numFmtId="10" fontId="10" fillId="0" borderId="12" xfId="35" applyNumberFormat="1" applyFont="1" applyFill="1" applyBorder="1" applyAlignment="1">
      <alignment horizontal="center"/>
      <protection/>
    </xf>
    <xf numFmtId="10" fontId="10" fillId="0" borderId="17" xfId="35" applyNumberFormat="1" applyFont="1" applyFill="1" applyBorder="1" applyAlignment="1">
      <alignment horizontal="center"/>
      <protection/>
    </xf>
    <xf numFmtId="10" fontId="10" fillId="0" borderId="18" xfId="35" applyNumberFormat="1" applyFont="1" applyFill="1" applyBorder="1" applyAlignment="1">
      <alignment horizontal="center"/>
      <protection/>
    </xf>
    <xf numFmtId="175" fontId="10" fillId="0" borderId="12" xfId="35" applyNumberFormat="1" applyFont="1" applyFill="1" applyBorder="1" applyAlignment="1">
      <alignment horizontal="center"/>
      <protection/>
    </xf>
    <xf numFmtId="2" fontId="10" fillId="0" borderId="11" xfId="35" applyNumberFormat="1" applyFont="1" applyFill="1" applyBorder="1" applyAlignment="1">
      <alignment horizontal="center"/>
      <protection/>
    </xf>
    <xf numFmtId="2" fontId="10" fillId="0" borderId="19" xfId="35" applyNumberFormat="1" applyFont="1" applyFill="1" applyBorder="1" applyAlignment="1">
      <alignment horizontal="center"/>
      <protection/>
    </xf>
    <xf numFmtId="2" fontId="10" fillId="0" borderId="20" xfId="35" applyNumberFormat="1" applyFont="1" applyFill="1" applyBorder="1" applyAlignment="1">
      <alignment horizontal="center"/>
      <protection/>
    </xf>
    <xf numFmtId="0" fontId="16" fillId="0" borderId="10" xfId="35" applyFont="1" applyFill="1" applyBorder="1" applyAlignment="1" quotePrefix="1">
      <alignment horizontal="center" vertical="center" wrapText="1"/>
      <protection/>
    </xf>
    <xf numFmtId="0" fontId="18" fillId="0" borderId="12" xfId="35" applyFont="1" applyFill="1" applyBorder="1">
      <alignment/>
      <protection/>
    </xf>
    <xf numFmtId="0" fontId="18" fillId="0" borderId="11" xfId="35" applyFont="1" applyFill="1" applyBorder="1">
      <alignment/>
      <protection/>
    </xf>
    <xf numFmtId="0" fontId="17" fillId="0" borderId="21" xfId="35" applyFont="1" applyFill="1" applyBorder="1" applyAlignment="1">
      <alignment horizontal="center" vertical="center"/>
      <protection/>
    </xf>
    <xf numFmtId="171" fontId="17" fillId="0" borderId="22" xfId="56" applyFont="1" applyFill="1" applyBorder="1" applyAlignment="1">
      <alignment horizontal="center" vertical="center"/>
    </xf>
    <xf numFmtId="171" fontId="17" fillId="0" borderId="23" xfId="56" applyFont="1" applyFill="1" applyBorder="1" applyAlignment="1">
      <alignment horizontal="center" vertical="center"/>
    </xf>
    <xf numFmtId="171" fontId="17" fillId="0" borderId="24" xfId="56" applyFont="1" applyFill="1" applyBorder="1" applyAlignment="1">
      <alignment horizontal="center" vertical="center"/>
    </xf>
    <xf numFmtId="0" fontId="15" fillId="0" borderId="0" xfId="35" applyFont="1">
      <alignment/>
      <protection/>
    </xf>
    <xf numFmtId="174" fontId="10" fillId="0" borderId="12" xfId="35" applyNumberFormat="1" applyFont="1" applyFill="1" applyBorder="1" applyAlignment="1">
      <alignment horizontal="center"/>
      <protection/>
    </xf>
    <xf numFmtId="0" fontId="18" fillId="0" borderId="12" xfId="35" applyFont="1" applyFill="1" applyBorder="1" applyAlignment="1">
      <alignment horizontal="center" vertical="center"/>
      <protection/>
    </xf>
    <xf numFmtId="0" fontId="1" fillId="0" borderId="22" xfId="35" applyFont="1" applyFill="1" applyBorder="1" applyAlignment="1">
      <alignment horizontal="right" vertical="center"/>
      <protection/>
    </xf>
    <xf numFmtId="0" fontId="17" fillId="0" borderId="0" xfId="35" applyFont="1" applyAlignment="1">
      <alignment horizontal="center" vertical="center" wrapText="1"/>
      <protection/>
    </xf>
    <xf numFmtId="0" fontId="22" fillId="0" borderId="0" xfId="35" applyFont="1" applyFill="1" applyAlignment="1">
      <alignment horizontal="center"/>
      <protection/>
    </xf>
    <xf numFmtId="0" fontId="40" fillId="0" borderId="0" xfId="35" applyFont="1" applyFill="1" applyAlignment="1">
      <alignment horizontal="center"/>
      <protection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left"/>
    </xf>
    <xf numFmtId="43" fontId="8" fillId="0" borderId="0" xfId="35" applyNumberFormat="1" applyFont="1" applyFill="1" applyAlignment="1">
      <alignment horizontal="center"/>
      <protection/>
    </xf>
    <xf numFmtId="0" fontId="16" fillId="0" borderId="25" xfId="35" applyFont="1" applyFill="1" applyBorder="1" applyAlignment="1">
      <alignment horizontal="center" vertical="center" wrapText="1"/>
      <protection/>
    </xf>
    <xf numFmtId="0" fontId="16" fillId="0" borderId="13" xfId="35" applyFont="1" applyFill="1" applyBorder="1" applyAlignment="1">
      <alignment horizontal="center" vertical="center" wrapText="1"/>
      <protection/>
    </xf>
    <xf numFmtId="0" fontId="16" fillId="0" borderId="21" xfId="35" applyFont="1" applyFill="1" applyBorder="1" applyAlignment="1">
      <alignment horizontal="center" vertical="center" wrapText="1"/>
      <protection/>
    </xf>
    <xf numFmtId="0" fontId="16" fillId="0" borderId="24" xfId="35" applyFont="1" applyFill="1" applyBorder="1" applyAlignment="1">
      <alignment horizontal="center" vertical="center" wrapText="1"/>
      <protection/>
    </xf>
    <xf numFmtId="0" fontId="40" fillId="0" borderId="0" xfId="35" applyFont="1" applyFill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NESTO\exp.tecnico%20CHILETE\Volumen%20V%20Analisis%20de%20PU\01.Analisis%20Precios%20Unitarios%201a%20Etapa\02.Bases%20de%20Calculo%201a%20Etapa\06%20Distancia%20Media%20de%20Transpor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tancia%20Media%20de%20Transpor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STANCIAS_MED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"/>
      <sheetName val="Piedras"/>
      <sheetName val="Mat granular"/>
      <sheetName val="Mezcla Asfáltica"/>
      <sheetName val="Botadero"/>
    </sheetNames>
    <sheetDataSet>
      <sheetData sheetId="3">
        <row r="26">
          <cell r="H26">
            <v>9.5</v>
          </cell>
        </row>
      </sheetData>
      <sheetData sheetId="4">
        <row r="26">
          <cell r="H26">
            <v>11.9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a"/>
      <sheetName val="Agregados"/>
      <sheetName val="Botadero"/>
    </sheetNames>
    <sheetDataSet>
      <sheetData sheetId="1">
        <row r="46">
          <cell r="H46">
            <v>13.6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UA"/>
      <sheetName val="AGREGADOS CONCRETO"/>
      <sheetName val="MATERIALMEJORAM"/>
      <sheetName val="MATERIAL RELLENOS"/>
      <sheetName val="PIEDRA MAMPOSTERIA"/>
      <sheetName val="ENROCADOS"/>
    </sheetNames>
    <sheetDataSet>
      <sheetData sheetId="0">
        <row r="42">
          <cell r="K42">
            <v>2.143</v>
          </cell>
        </row>
      </sheetData>
      <sheetData sheetId="1">
        <row r="18">
          <cell r="K18">
            <v>11.628</v>
          </cell>
        </row>
      </sheetData>
      <sheetData sheetId="3">
        <row r="20">
          <cell r="K20">
            <v>5.132</v>
          </cell>
        </row>
      </sheetData>
      <sheetData sheetId="4">
        <row r="23">
          <cell r="K23">
            <v>7.212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showGridLines="0" tabSelected="1" zoomScaleSheetLayoutView="100" zoomScalePageLayoutView="0" workbookViewId="0" topLeftCell="A4">
      <pane xSplit="2" ySplit="8" topLeftCell="I27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J33" sqref="J33"/>
    </sheetView>
  </sheetViews>
  <sheetFormatPr defaultColWidth="11.421875" defaultRowHeight="12.75"/>
  <cols>
    <col min="1" max="1" width="33.421875" style="4" customWidth="1"/>
    <col min="2" max="2" width="10.421875" style="5" customWidth="1"/>
    <col min="3" max="6" width="14.7109375" style="5" customWidth="1"/>
    <col min="7" max="8" width="18.00390625" style="5" customWidth="1"/>
    <col min="9" max="9" width="14.7109375" style="5" customWidth="1"/>
    <col min="10" max="11" width="14.7109375" style="4" customWidth="1"/>
    <col min="12" max="13" width="14.7109375" style="4" hidden="1" customWidth="1"/>
    <col min="14" max="14" width="15.00390625" style="5" customWidth="1"/>
    <col min="15" max="15" width="14.7109375" style="5" customWidth="1"/>
    <col min="16" max="16" width="14.7109375" style="5" hidden="1" customWidth="1"/>
    <col min="17" max="18" width="14.7109375" style="4" customWidth="1"/>
    <col min="19" max="19" width="14.7109375" style="4" hidden="1" customWidth="1"/>
    <col min="20" max="20" width="14.28125" style="4" customWidth="1"/>
    <col min="21" max="21" width="14.7109375" style="5" customWidth="1"/>
    <col min="22" max="22" width="0.9921875" style="4" customWidth="1"/>
    <col min="23" max="23" width="15.7109375" style="6" customWidth="1"/>
    <col min="24" max="16384" width="11.421875" style="4" customWidth="1"/>
  </cols>
  <sheetData>
    <row r="1" spans="1:21" s="16" customFormat="1" ht="24" customHeight="1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49"/>
    </row>
    <row r="2" spans="1:21" s="16" customFormat="1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</row>
    <row r="3" spans="1:21" s="16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49"/>
    </row>
    <row r="4" spans="1:21" s="16" customFormat="1" ht="15" customHeight="1">
      <c r="A4" s="51" t="s">
        <v>48</v>
      </c>
      <c r="B4" s="52" t="s">
        <v>49</v>
      </c>
      <c r="C4" s="53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16" customFormat="1" ht="15" customHeight="1">
      <c r="A5" s="51"/>
      <c r="B5" s="52" t="s">
        <v>50</v>
      </c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18" s="14" customFormat="1" ht="15">
      <c r="A6" s="54" t="s">
        <v>51</v>
      </c>
      <c r="B6" s="52" t="s">
        <v>52</v>
      </c>
      <c r="C6" s="53"/>
      <c r="Q6" s="15"/>
      <c r="R6" s="15"/>
    </row>
    <row r="7" spans="1:21" s="44" customFormat="1" ht="15.75">
      <c r="A7" s="51" t="s">
        <v>53</v>
      </c>
      <c r="B7" s="52" t="s">
        <v>54</v>
      </c>
      <c r="C7" s="5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7:18" s="14" customFormat="1" ht="12">
      <c r="Q8" s="15"/>
      <c r="R8" s="15"/>
    </row>
    <row r="9" spans="1:21" s="9" customFormat="1" ht="35.25" customHeight="1">
      <c r="A9" s="56" t="s">
        <v>0</v>
      </c>
      <c r="B9" s="56" t="s">
        <v>1</v>
      </c>
      <c r="C9" s="58" t="s">
        <v>19</v>
      </c>
      <c r="D9" s="59"/>
      <c r="E9" s="56" t="s">
        <v>57</v>
      </c>
      <c r="F9" s="56" t="s">
        <v>56</v>
      </c>
      <c r="G9" s="56" t="s">
        <v>43</v>
      </c>
      <c r="H9" s="56" t="s">
        <v>58</v>
      </c>
      <c r="I9" s="56" t="s">
        <v>47</v>
      </c>
      <c r="J9" s="58" t="s">
        <v>23</v>
      </c>
      <c r="K9" s="59"/>
      <c r="L9" s="59"/>
      <c r="M9" s="56" t="s">
        <v>40</v>
      </c>
      <c r="N9" s="56" t="s">
        <v>44</v>
      </c>
      <c r="O9" s="56" t="s">
        <v>55</v>
      </c>
      <c r="P9" s="56" t="s">
        <v>46</v>
      </c>
      <c r="Q9" s="58" t="s">
        <v>22</v>
      </c>
      <c r="R9" s="59"/>
      <c r="S9" s="59"/>
      <c r="T9" s="56" t="s">
        <v>45</v>
      </c>
      <c r="U9" s="56" t="s">
        <v>22</v>
      </c>
    </row>
    <row r="10" spans="1:21" s="9" customFormat="1" ht="69.75" customHeight="1">
      <c r="A10" s="57"/>
      <c r="B10" s="57"/>
      <c r="C10" s="13" t="s">
        <v>20</v>
      </c>
      <c r="D10" s="13" t="s">
        <v>21</v>
      </c>
      <c r="E10" s="57"/>
      <c r="F10" s="57"/>
      <c r="G10" s="57"/>
      <c r="H10" s="57"/>
      <c r="I10" s="57"/>
      <c r="J10" s="13" t="s">
        <v>20</v>
      </c>
      <c r="K10" s="13" t="s">
        <v>21</v>
      </c>
      <c r="L10" s="17" t="s">
        <v>24</v>
      </c>
      <c r="M10" s="57"/>
      <c r="N10" s="57"/>
      <c r="O10" s="57"/>
      <c r="P10" s="57"/>
      <c r="Q10" s="13" t="s">
        <v>20</v>
      </c>
      <c r="R10" s="13" t="s">
        <v>21</v>
      </c>
      <c r="S10" s="18" t="s">
        <v>38</v>
      </c>
      <c r="T10" s="57"/>
      <c r="U10" s="57"/>
    </row>
    <row r="11" spans="1:21" s="9" customFormat="1" ht="9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9"/>
      <c r="M11" s="20"/>
      <c r="N11" s="10"/>
      <c r="O11" s="10"/>
      <c r="P11" s="10"/>
      <c r="Q11" s="10"/>
      <c r="R11" s="10"/>
      <c r="S11" s="19"/>
      <c r="T11" s="37"/>
      <c r="U11" s="10"/>
    </row>
    <row r="12" spans="1:21" s="8" customFormat="1" ht="17.25" customHeight="1">
      <c r="A12" s="38" t="s">
        <v>2</v>
      </c>
      <c r="B12" s="46" t="s">
        <v>26</v>
      </c>
      <c r="C12" s="21">
        <v>1</v>
      </c>
      <c r="D12" s="21">
        <v>1</v>
      </c>
      <c r="E12" s="21">
        <v>4.14</v>
      </c>
      <c r="F12" s="21">
        <v>0.3</v>
      </c>
      <c r="G12" s="21">
        <f>+'[3]AGREGADOS CONCRETO'!$K$18</f>
        <v>11.628</v>
      </c>
      <c r="H12" s="21">
        <v>22.29</v>
      </c>
      <c r="I12" s="21">
        <f>+'[3]PIEDRA MAMPOSTERIA'!$K$23</f>
        <v>7.212</v>
      </c>
      <c r="J12" s="21">
        <v>1</v>
      </c>
      <c r="K12" s="21">
        <v>1</v>
      </c>
      <c r="L12" s="22">
        <f>'[1]Mezcla Asfáltica'!$H$26</f>
        <v>9.5</v>
      </c>
      <c r="M12" s="23">
        <f>+'[2]Agregados'!$H$46</f>
        <v>13.6</v>
      </c>
      <c r="N12" s="21">
        <f>+'[3]MATERIAL RELLENOS'!$K$20</f>
        <v>5.132</v>
      </c>
      <c r="O12" s="21">
        <f>+'[3]PIEDRA MAMPOSTERIA'!$K$23</f>
        <v>7.212</v>
      </c>
      <c r="P12" s="21" t="e">
        <f>+#REF!</f>
        <v>#REF!</v>
      </c>
      <c r="Q12" s="21">
        <v>1</v>
      </c>
      <c r="R12" s="21">
        <v>1</v>
      </c>
      <c r="S12" s="22">
        <f>'[1]Botadero'!$H$26</f>
        <v>11.9</v>
      </c>
      <c r="T12" s="21">
        <f>+'[3]AGUA'!$K$42</f>
        <v>2.143</v>
      </c>
      <c r="U12" s="21">
        <v>1</v>
      </c>
    </row>
    <row r="13" spans="1:21" s="8" customFormat="1" ht="17.25" customHeight="1">
      <c r="A13" s="38" t="s">
        <v>3</v>
      </c>
      <c r="B13" s="46" t="s">
        <v>27</v>
      </c>
      <c r="C13" s="24">
        <v>15</v>
      </c>
      <c r="D13" s="24">
        <v>20</v>
      </c>
      <c r="E13" s="24">
        <v>15</v>
      </c>
      <c r="F13" s="24">
        <v>15</v>
      </c>
      <c r="G13" s="24">
        <v>15</v>
      </c>
      <c r="H13" s="24">
        <v>20</v>
      </c>
      <c r="I13" s="24">
        <v>15</v>
      </c>
      <c r="J13" s="24">
        <v>20</v>
      </c>
      <c r="K13" s="24">
        <v>25</v>
      </c>
      <c r="L13" s="25">
        <v>35</v>
      </c>
      <c r="M13" s="26">
        <v>25</v>
      </c>
      <c r="N13" s="24">
        <v>15</v>
      </c>
      <c r="O13" s="24">
        <v>15</v>
      </c>
      <c r="P13" s="24">
        <v>20</v>
      </c>
      <c r="Q13" s="24">
        <v>15</v>
      </c>
      <c r="R13" s="24">
        <v>20</v>
      </c>
      <c r="S13" s="24">
        <v>25</v>
      </c>
      <c r="T13" s="24">
        <v>15</v>
      </c>
      <c r="U13" s="24">
        <v>15</v>
      </c>
    </row>
    <row r="14" spans="1:21" s="8" customFormat="1" ht="17.25" customHeight="1">
      <c r="A14" s="38" t="s">
        <v>4</v>
      </c>
      <c r="B14" s="46" t="s">
        <v>27</v>
      </c>
      <c r="C14" s="24">
        <v>20</v>
      </c>
      <c r="D14" s="24">
        <v>25</v>
      </c>
      <c r="E14" s="24">
        <v>20</v>
      </c>
      <c r="F14" s="24">
        <v>20</v>
      </c>
      <c r="G14" s="24">
        <v>20</v>
      </c>
      <c r="H14" s="24">
        <v>25</v>
      </c>
      <c r="I14" s="24">
        <v>20</v>
      </c>
      <c r="J14" s="24">
        <v>25</v>
      </c>
      <c r="K14" s="24">
        <v>30</v>
      </c>
      <c r="L14" s="24">
        <v>35</v>
      </c>
      <c r="M14" s="24">
        <v>30</v>
      </c>
      <c r="N14" s="24">
        <v>20</v>
      </c>
      <c r="O14" s="24">
        <v>20</v>
      </c>
      <c r="P14" s="24">
        <v>30</v>
      </c>
      <c r="Q14" s="24">
        <v>20</v>
      </c>
      <c r="R14" s="24">
        <v>25</v>
      </c>
      <c r="S14" s="24">
        <v>35</v>
      </c>
      <c r="T14" s="24">
        <v>20</v>
      </c>
      <c r="U14" s="24">
        <v>20</v>
      </c>
    </row>
    <row r="15" spans="1:21" s="8" customFormat="1" ht="17.25" customHeight="1">
      <c r="A15" s="38" t="s">
        <v>34</v>
      </c>
      <c r="B15" s="46" t="s">
        <v>28</v>
      </c>
      <c r="C15" s="21">
        <f>ROUND(C25/C27*C22,2)</f>
        <v>6.86</v>
      </c>
      <c r="D15" s="24"/>
      <c r="E15" s="21">
        <f>ROUND(E25/E27*E22,2)</f>
        <v>8.57</v>
      </c>
      <c r="F15" s="21">
        <f>ROUND(F25/F27*F22,2)</f>
        <v>8.57</v>
      </c>
      <c r="G15" s="21">
        <f>ROUND(G25/G27*G22,2)</f>
        <v>8.57</v>
      </c>
      <c r="H15" s="21">
        <f>ROUND(H25/H27*H22,2)</f>
        <v>8.89</v>
      </c>
      <c r="I15" s="21">
        <f>ROUND(I25/I27*I22,2)</f>
        <v>8.57</v>
      </c>
      <c r="J15" s="21">
        <v>12</v>
      </c>
      <c r="K15" s="24"/>
      <c r="L15" s="25">
        <v>20</v>
      </c>
      <c r="M15" s="21">
        <f>ROUND(M25/M27*M22,2)</f>
        <v>8.18</v>
      </c>
      <c r="N15" s="21">
        <f>ROUND(N25/N27*N22,2)</f>
        <v>6.86</v>
      </c>
      <c r="O15" s="21">
        <f>ROUND(O25/O27*O22,2)</f>
        <v>8.57</v>
      </c>
      <c r="P15" s="21">
        <f>ROUND(P25/P27*P22,2)</f>
        <v>9.6</v>
      </c>
      <c r="Q15" s="21">
        <f>ROUND(Q25/Q27*Q22,2)</f>
        <v>6.86</v>
      </c>
      <c r="R15" s="24"/>
      <c r="S15" s="21">
        <f>ROUND(S25/S27*S22,2)</f>
        <v>8.89</v>
      </c>
      <c r="T15" s="24">
        <v>30</v>
      </c>
      <c r="U15" s="21">
        <f>ROUND(U25/U27*U22,2)</f>
        <v>6.86</v>
      </c>
    </row>
    <row r="16" spans="1:21" s="8" customFormat="1" ht="17.25" customHeight="1">
      <c r="A16" s="38" t="s">
        <v>25</v>
      </c>
      <c r="B16" s="46" t="s">
        <v>28</v>
      </c>
      <c r="C16" s="21">
        <v>2</v>
      </c>
      <c r="D16" s="24"/>
      <c r="E16" s="21">
        <v>2</v>
      </c>
      <c r="F16" s="21">
        <v>2</v>
      </c>
      <c r="G16" s="21">
        <v>2</v>
      </c>
      <c r="H16" s="21">
        <v>2</v>
      </c>
      <c r="I16" s="21">
        <v>2</v>
      </c>
      <c r="J16" s="21">
        <v>6</v>
      </c>
      <c r="K16" s="24"/>
      <c r="L16" s="25"/>
      <c r="M16" s="21">
        <v>2</v>
      </c>
      <c r="N16" s="21">
        <v>2</v>
      </c>
      <c r="O16" s="21">
        <v>2</v>
      </c>
      <c r="P16" s="21">
        <v>2</v>
      </c>
      <c r="Q16" s="21">
        <v>2</v>
      </c>
      <c r="R16" s="24"/>
      <c r="S16" s="21">
        <v>2</v>
      </c>
      <c r="T16" s="24"/>
      <c r="U16" s="21">
        <v>2</v>
      </c>
    </row>
    <row r="17" spans="1:21" s="8" customFormat="1" ht="17.25" customHeight="1">
      <c r="A17" s="38" t="s">
        <v>5</v>
      </c>
      <c r="B17" s="46" t="s">
        <v>29</v>
      </c>
      <c r="C17" s="24" t="str">
        <f aca="true" t="shared" si="0" ref="C17:E18">"60 d / "&amp;FIXED(C13,0)</f>
        <v>60 d / 15</v>
      </c>
      <c r="D17" s="24" t="str">
        <f t="shared" si="0"/>
        <v>60 d / 20</v>
      </c>
      <c r="E17" s="24" t="str">
        <f t="shared" si="0"/>
        <v>60 d / 15</v>
      </c>
      <c r="F17" s="24" t="str">
        <f>"60 d / "&amp;FIXED(F13,0)</f>
        <v>60 d / 15</v>
      </c>
      <c r="G17" s="24" t="str">
        <f aca="true" t="shared" si="1" ref="G17:K18">"60 d / "&amp;FIXED(G13,0)</f>
        <v>60 d / 15</v>
      </c>
      <c r="H17" s="24" t="str">
        <f>"60 d / "&amp;FIXED(H13,0)</f>
        <v>60 d / 20</v>
      </c>
      <c r="I17" s="24" t="str">
        <f>"60 d / "&amp;FIXED(I13,0)</f>
        <v>60 d / 15</v>
      </c>
      <c r="J17" s="24" t="str">
        <f t="shared" si="1"/>
        <v>60 d / 20</v>
      </c>
      <c r="K17" s="24" t="str">
        <f t="shared" si="1"/>
        <v>60 d / 25</v>
      </c>
      <c r="L17" s="25" t="str">
        <f aca="true" t="shared" si="2" ref="L17:T17">"60 d / "&amp;FIXED(L13,0)</f>
        <v>60 d / 35</v>
      </c>
      <c r="M17" s="26" t="str">
        <f t="shared" si="2"/>
        <v>60 d / 25</v>
      </c>
      <c r="N17" s="24" t="str">
        <f t="shared" si="2"/>
        <v>60 d / 15</v>
      </c>
      <c r="O17" s="24" t="str">
        <f t="shared" si="2"/>
        <v>60 d / 15</v>
      </c>
      <c r="P17" s="24" t="str">
        <f>"60 d / "&amp;FIXED(P13,0)</f>
        <v>60 d / 20</v>
      </c>
      <c r="Q17" s="24" t="str">
        <f t="shared" si="2"/>
        <v>60 d / 15</v>
      </c>
      <c r="R17" s="24" t="str">
        <f t="shared" si="2"/>
        <v>60 d / 20</v>
      </c>
      <c r="S17" s="26" t="str">
        <f t="shared" si="2"/>
        <v>60 d / 25</v>
      </c>
      <c r="T17" s="24" t="str">
        <f t="shared" si="2"/>
        <v>60 d / 15</v>
      </c>
      <c r="U17" s="24" t="str">
        <f>"60 d / "&amp;FIXED(U13,0)</f>
        <v>60 d / 15</v>
      </c>
    </row>
    <row r="18" spans="1:21" s="8" customFormat="1" ht="17.25" customHeight="1">
      <c r="A18" s="38" t="s">
        <v>6</v>
      </c>
      <c r="B18" s="46" t="s">
        <v>29</v>
      </c>
      <c r="C18" s="24" t="str">
        <f t="shared" si="0"/>
        <v>60 d / 20</v>
      </c>
      <c r="D18" s="24" t="str">
        <f t="shared" si="0"/>
        <v>60 d / 25</v>
      </c>
      <c r="E18" s="24" t="str">
        <f t="shared" si="0"/>
        <v>60 d / 20</v>
      </c>
      <c r="F18" s="24" t="str">
        <f>"60 d / "&amp;FIXED(F14,0)</f>
        <v>60 d / 20</v>
      </c>
      <c r="G18" s="24" t="str">
        <f>"60 d / "&amp;FIXED(G14,0)</f>
        <v>60 d / 20</v>
      </c>
      <c r="H18" s="24" t="str">
        <f>"60 d / "&amp;FIXED(H14,0)</f>
        <v>60 d / 25</v>
      </c>
      <c r="I18" s="24" t="str">
        <f>"60 d / "&amp;FIXED(I14,0)</f>
        <v>60 d / 20</v>
      </c>
      <c r="J18" s="24" t="str">
        <f t="shared" si="1"/>
        <v>60 d / 25</v>
      </c>
      <c r="K18" s="24" t="str">
        <f t="shared" si="1"/>
        <v>60 d / 30</v>
      </c>
      <c r="L18" s="25" t="str">
        <f aca="true" t="shared" si="3" ref="L18:T18">"60 d / "&amp;FIXED(L14,0)</f>
        <v>60 d / 35</v>
      </c>
      <c r="M18" s="26" t="str">
        <f t="shared" si="3"/>
        <v>60 d / 30</v>
      </c>
      <c r="N18" s="24" t="str">
        <f t="shared" si="3"/>
        <v>60 d / 20</v>
      </c>
      <c r="O18" s="24" t="str">
        <f t="shared" si="3"/>
        <v>60 d / 20</v>
      </c>
      <c r="P18" s="24" t="str">
        <f>"60 d / "&amp;FIXED(P14,0)</f>
        <v>60 d / 30</v>
      </c>
      <c r="Q18" s="24" t="str">
        <f t="shared" si="3"/>
        <v>60 d / 20</v>
      </c>
      <c r="R18" s="24" t="str">
        <f t="shared" si="3"/>
        <v>60 d / 25</v>
      </c>
      <c r="S18" s="26" t="str">
        <f t="shared" si="3"/>
        <v>60 d / 35</v>
      </c>
      <c r="T18" s="24" t="str">
        <f t="shared" si="3"/>
        <v>60 d / 20</v>
      </c>
      <c r="U18" s="24" t="str">
        <f>"60 d / "&amp;FIXED(U14,0)</f>
        <v>60 d / 20</v>
      </c>
    </row>
    <row r="19" spans="1:21" s="8" customFormat="1" ht="17.25" customHeight="1">
      <c r="A19" s="38" t="s">
        <v>7</v>
      </c>
      <c r="B19" s="46" t="s">
        <v>28</v>
      </c>
      <c r="C19" s="27">
        <f aca="true" t="shared" si="4" ref="C19:T19">60/C13+60/C14</f>
        <v>7</v>
      </c>
      <c r="D19" s="27">
        <f t="shared" si="4"/>
        <v>5.4</v>
      </c>
      <c r="E19" s="27">
        <f t="shared" si="4"/>
        <v>7</v>
      </c>
      <c r="F19" s="27">
        <f>60/F13+60/F14</f>
        <v>7</v>
      </c>
      <c r="G19" s="27">
        <f t="shared" si="4"/>
        <v>7</v>
      </c>
      <c r="H19" s="27">
        <f>60/H13+60/H14</f>
        <v>5.4</v>
      </c>
      <c r="I19" s="27">
        <f>60/I13+60/I14</f>
        <v>7</v>
      </c>
      <c r="J19" s="27">
        <f t="shared" si="4"/>
        <v>5.4</v>
      </c>
      <c r="K19" s="27">
        <f t="shared" si="4"/>
        <v>4.4</v>
      </c>
      <c r="L19" s="28">
        <f t="shared" si="4"/>
        <v>3.4285714285714284</v>
      </c>
      <c r="M19" s="29">
        <f t="shared" si="4"/>
        <v>4.4</v>
      </c>
      <c r="N19" s="27">
        <f t="shared" si="4"/>
        <v>7</v>
      </c>
      <c r="O19" s="27">
        <f t="shared" si="4"/>
        <v>7</v>
      </c>
      <c r="P19" s="27">
        <f>60/P13+60/P14</f>
        <v>5</v>
      </c>
      <c r="Q19" s="27">
        <f t="shared" si="4"/>
        <v>7</v>
      </c>
      <c r="R19" s="27">
        <f t="shared" si="4"/>
        <v>5.4</v>
      </c>
      <c r="S19" s="29">
        <f t="shared" si="4"/>
        <v>4.114285714285714</v>
      </c>
      <c r="T19" s="27">
        <f t="shared" si="4"/>
        <v>7</v>
      </c>
      <c r="U19" s="27">
        <f>60/U13+60/U14</f>
        <v>7</v>
      </c>
    </row>
    <row r="20" spans="1:21" s="8" customFormat="1" ht="17.25" customHeight="1">
      <c r="A20" s="38" t="s">
        <v>8</v>
      </c>
      <c r="B20" s="46" t="s">
        <v>29</v>
      </c>
      <c r="C20" s="24" t="str">
        <f>FIXED(C15+C16,2)&amp;" + "&amp;FIXED(C19,2)&amp;"d"</f>
        <v>8.86 + 7.00d</v>
      </c>
      <c r="D20" s="24" t="str">
        <f>FIXED(D15,2)&amp;" + "&amp;FIXED(D19,2)&amp;"d"</f>
        <v>0.00 + 5.40d</v>
      </c>
      <c r="E20" s="24" t="str">
        <f aca="true" t="shared" si="5" ref="E20:J20">FIXED(E15+E16,2)&amp;" + "&amp;FIXED(E19,2)&amp;"d"</f>
        <v>10.57 + 7.00d</v>
      </c>
      <c r="F20" s="24" t="str">
        <f t="shared" si="5"/>
        <v>10.57 + 7.00d</v>
      </c>
      <c r="G20" s="24" t="str">
        <f t="shared" si="5"/>
        <v>10.57 + 7.00d</v>
      </c>
      <c r="H20" s="24" t="str">
        <f t="shared" si="5"/>
        <v>10.89 + 5.40d</v>
      </c>
      <c r="I20" s="24" t="str">
        <f t="shared" si="5"/>
        <v>10.57 + 7.00d</v>
      </c>
      <c r="J20" s="24" t="str">
        <f t="shared" si="5"/>
        <v>18.00 + 5.40d</v>
      </c>
      <c r="K20" s="24" t="str">
        <f>FIXED(K15,2)&amp;" + "&amp;FIXED(K19,2)&amp;"d"</f>
        <v>0.00 + 4.40d</v>
      </c>
      <c r="L20" s="25" t="str">
        <f>FIXED(L15,2)&amp;" + "&amp;FIXED(L19,2)&amp;"d"</f>
        <v>20.00 + 3.43d</v>
      </c>
      <c r="M20" s="24" t="str">
        <f>FIXED(M15+M16,2)&amp;" + "&amp;FIXED(M19,2)&amp;"d"</f>
        <v>10.18 + 4.40d</v>
      </c>
      <c r="N20" s="24" t="str">
        <f>FIXED(N15+N16,2)&amp;" + "&amp;FIXED(N19,2)&amp;"d"</f>
        <v>8.86 + 7.00d</v>
      </c>
      <c r="O20" s="24" t="str">
        <f>FIXED(O15+O16,2)&amp;" + "&amp;FIXED(O19,2)&amp;"d"</f>
        <v>10.57 + 7.00d</v>
      </c>
      <c r="P20" s="24" t="str">
        <f>FIXED(P15+P16,2)&amp;" + "&amp;FIXED(P19,2)&amp;"d"</f>
        <v>11.60 + 5.00d</v>
      </c>
      <c r="Q20" s="24" t="str">
        <f>FIXED(Q15+Q16,2)&amp;" + "&amp;FIXED(Q19,2)&amp;"d"</f>
        <v>8.86 + 7.00d</v>
      </c>
      <c r="R20" s="24" t="str">
        <f>FIXED(R15,2)&amp;" + "&amp;FIXED(R19,2)&amp;"d"</f>
        <v>0.00 + 5.40d</v>
      </c>
      <c r="S20" s="24" t="str">
        <f>FIXED(S15+S16,2)&amp;" + "&amp;FIXED(S19,2)&amp;"d"</f>
        <v>10.89 + 4.11d</v>
      </c>
      <c r="T20" s="24" t="str">
        <f>FIXED(T15,2)&amp;" + "&amp;FIXED(T19,2)&amp;"d"</f>
        <v>30.00 + 7.00d</v>
      </c>
      <c r="U20" s="24" t="str">
        <f>FIXED(U15+U16,2)&amp;" + "&amp;FIXED(U19,2)&amp;"d"</f>
        <v>8.86 + 7.00d</v>
      </c>
    </row>
    <row r="21" spans="1:21" s="8" customFormat="1" ht="17.25" customHeight="1">
      <c r="A21" s="38" t="s">
        <v>8</v>
      </c>
      <c r="B21" s="46" t="s">
        <v>28</v>
      </c>
      <c r="C21" s="21">
        <f>ROUND(C15+C16+C19*C12,2)</f>
        <v>15.86</v>
      </c>
      <c r="D21" s="21">
        <f>ROUND(D15+D19*D12,2)</f>
        <v>5.4</v>
      </c>
      <c r="E21" s="21">
        <f>ROUND(E15+E16+E19*E12,2)</f>
        <v>39.55</v>
      </c>
      <c r="F21" s="21">
        <f>ROUND(F15+F16+F19*F12,2)</f>
        <v>12.67</v>
      </c>
      <c r="G21" s="21">
        <f>ROUND(G15+G16+G19*G12,2)</f>
        <v>91.97</v>
      </c>
      <c r="H21" s="21">
        <f>ROUND(H15+H16+H19*H12,2)</f>
        <v>131.26</v>
      </c>
      <c r="I21" s="21">
        <f>ROUND(I15+I16+I19*I12,2)</f>
        <v>61.05</v>
      </c>
      <c r="J21" s="21">
        <f>ROUND(J15+J16+J19*J12,2)</f>
        <v>23.4</v>
      </c>
      <c r="K21" s="21">
        <f>ROUND(K15+K19*K12,2)</f>
        <v>4.4</v>
      </c>
      <c r="L21" s="22">
        <f>ROUND(L15+L19*L12,2)</f>
        <v>52.57</v>
      </c>
      <c r="M21" s="21">
        <f>ROUND(M15+M16+M19*M12,2)</f>
        <v>70.02</v>
      </c>
      <c r="N21" s="21">
        <f>ROUND(N15+N16+N19*N12,2)</f>
        <v>44.78</v>
      </c>
      <c r="O21" s="21">
        <f>ROUND(O15+O16+O19*O12,2)</f>
        <v>61.05</v>
      </c>
      <c r="P21" s="21" t="e">
        <f>ROUND(P15+P16+P19*P12,2)</f>
        <v>#REF!</v>
      </c>
      <c r="Q21" s="21">
        <f>ROUND(Q15+Q16+Q19*Q12,2)</f>
        <v>15.86</v>
      </c>
      <c r="R21" s="21">
        <f>ROUND(R15+R19*R12,2)</f>
        <v>5.4</v>
      </c>
      <c r="S21" s="21">
        <f>ROUND(S15+S16+S19*S12,2)</f>
        <v>59.85</v>
      </c>
      <c r="T21" s="21">
        <f>ROUND(T15+T19*T12,2)</f>
        <v>45</v>
      </c>
      <c r="U21" s="21">
        <f>ROUND(U15+U16+U19*U12,2)</f>
        <v>15.86</v>
      </c>
    </row>
    <row r="22" spans="1:21" s="8" customFormat="1" ht="17.25" customHeight="1">
      <c r="A22" s="38" t="s">
        <v>9</v>
      </c>
      <c r="B22" s="46" t="s">
        <v>28</v>
      </c>
      <c r="C22" s="24">
        <f aca="true" t="shared" si="6" ref="C22:K22">8*60</f>
        <v>480</v>
      </c>
      <c r="D22" s="24">
        <f t="shared" si="6"/>
        <v>480</v>
      </c>
      <c r="E22" s="24">
        <f t="shared" si="6"/>
        <v>480</v>
      </c>
      <c r="F22" s="24">
        <f t="shared" si="6"/>
        <v>480</v>
      </c>
      <c r="G22" s="24">
        <f t="shared" si="6"/>
        <v>480</v>
      </c>
      <c r="H22" s="24">
        <f t="shared" si="6"/>
        <v>480</v>
      </c>
      <c r="I22" s="24">
        <f t="shared" si="6"/>
        <v>480</v>
      </c>
      <c r="J22" s="24">
        <f t="shared" si="6"/>
        <v>480</v>
      </c>
      <c r="K22" s="24">
        <f t="shared" si="6"/>
        <v>480</v>
      </c>
      <c r="L22" s="25">
        <f aca="true" t="shared" si="7" ref="L22:U22">8*60</f>
        <v>480</v>
      </c>
      <c r="M22" s="26">
        <f t="shared" si="7"/>
        <v>480</v>
      </c>
      <c r="N22" s="24">
        <f t="shared" si="7"/>
        <v>480</v>
      </c>
      <c r="O22" s="24">
        <f t="shared" si="7"/>
        <v>480</v>
      </c>
      <c r="P22" s="24">
        <f t="shared" si="7"/>
        <v>480</v>
      </c>
      <c r="Q22" s="24">
        <f t="shared" si="7"/>
        <v>480</v>
      </c>
      <c r="R22" s="24">
        <f t="shared" si="7"/>
        <v>480</v>
      </c>
      <c r="S22" s="26">
        <f t="shared" si="7"/>
        <v>480</v>
      </c>
      <c r="T22" s="24">
        <f t="shared" si="7"/>
        <v>480</v>
      </c>
      <c r="U22" s="24">
        <f t="shared" si="7"/>
        <v>480</v>
      </c>
    </row>
    <row r="23" spans="1:21" s="8" customFormat="1" ht="17.25" customHeight="1">
      <c r="A23" s="38" t="s">
        <v>10</v>
      </c>
      <c r="B23" s="46" t="s">
        <v>11</v>
      </c>
      <c r="C23" s="30">
        <v>0.9</v>
      </c>
      <c r="D23" s="30">
        <v>0.9</v>
      </c>
      <c r="E23" s="30">
        <v>0.9</v>
      </c>
      <c r="F23" s="30">
        <v>0.9</v>
      </c>
      <c r="G23" s="30">
        <v>0.9</v>
      </c>
      <c r="H23" s="30">
        <v>0.9</v>
      </c>
      <c r="I23" s="30">
        <v>0.9</v>
      </c>
      <c r="J23" s="30">
        <v>0.75</v>
      </c>
      <c r="K23" s="30">
        <v>0.75</v>
      </c>
      <c r="L23" s="31">
        <v>0.75</v>
      </c>
      <c r="M23" s="32">
        <v>0.9</v>
      </c>
      <c r="N23" s="30">
        <v>0.9</v>
      </c>
      <c r="O23" s="30">
        <v>0.9</v>
      </c>
      <c r="P23" s="30">
        <v>0.9</v>
      </c>
      <c r="Q23" s="30">
        <v>0.9</v>
      </c>
      <c r="R23" s="30">
        <v>0.9</v>
      </c>
      <c r="S23" s="32">
        <v>0.9</v>
      </c>
      <c r="T23" s="30">
        <v>0.9</v>
      </c>
      <c r="U23" s="30">
        <v>0.9</v>
      </c>
    </row>
    <row r="24" spans="1:21" s="8" customFormat="1" ht="17.25" customHeight="1">
      <c r="A24" s="38" t="s">
        <v>12</v>
      </c>
      <c r="B24" s="46" t="s">
        <v>28</v>
      </c>
      <c r="C24" s="24">
        <f aca="true" t="shared" si="8" ref="C24:K24">C22*C23</f>
        <v>432</v>
      </c>
      <c r="D24" s="24">
        <f t="shared" si="8"/>
        <v>432</v>
      </c>
      <c r="E24" s="24">
        <f t="shared" si="8"/>
        <v>432</v>
      </c>
      <c r="F24" s="24">
        <f>F22*F23</f>
        <v>432</v>
      </c>
      <c r="G24" s="24">
        <f t="shared" si="8"/>
        <v>432</v>
      </c>
      <c r="H24" s="24">
        <f>H22*H23</f>
        <v>432</v>
      </c>
      <c r="I24" s="24">
        <f>I22*I23</f>
        <v>432</v>
      </c>
      <c r="J24" s="24">
        <f t="shared" si="8"/>
        <v>360</v>
      </c>
      <c r="K24" s="24">
        <f t="shared" si="8"/>
        <v>360</v>
      </c>
      <c r="L24" s="25">
        <f aca="true" t="shared" si="9" ref="L24:T24">L22*L23</f>
        <v>360</v>
      </c>
      <c r="M24" s="26">
        <f t="shared" si="9"/>
        <v>432</v>
      </c>
      <c r="N24" s="24">
        <f t="shared" si="9"/>
        <v>432</v>
      </c>
      <c r="O24" s="24">
        <f>O22*O23</f>
        <v>432</v>
      </c>
      <c r="P24" s="24">
        <f>P22*P23</f>
        <v>432</v>
      </c>
      <c r="Q24" s="24">
        <f t="shared" si="9"/>
        <v>432</v>
      </c>
      <c r="R24" s="24">
        <f t="shared" si="9"/>
        <v>432</v>
      </c>
      <c r="S24" s="26">
        <f t="shared" si="9"/>
        <v>432</v>
      </c>
      <c r="T24" s="24">
        <f t="shared" si="9"/>
        <v>432</v>
      </c>
      <c r="U24" s="24">
        <f>U22*U23</f>
        <v>432</v>
      </c>
    </row>
    <row r="25" spans="1:21" s="8" customFormat="1" ht="17.25" customHeight="1">
      <c r="A25" s="38" t="s">
        <v>13</v>
      </c>
      <c r="B25" s="46" t="s">
        <v>32</v>
      </c>
      <c r="C25" s="24">
        <v>15</v>
      </c>
      <c r="D25" s="24">
        <v>15</v>
      </c>
      <c r="E25" s="24">
        <v>15</v>
      </c>
      <c r="F25" s="24">
        <v>15</v>
      </c>
      <c r="G25" s="24">
        <v>15</v>
      </c>
      <c r="H25" s="24">
        <v>15</v>
      </c>
      <c r="I25" s="24">
        <v>15</v>
      </c>
      <c r="J25" s="24">
        <v>15</v>
      </c>
      <c r="K25" s="24">
        <v>15</v>
      </c>
      <c r="L25" s="25">
        <v>15</v>
      </c>
      <c r="M25" s="26">
        <v>15</v>
      </c>
      <c r="N25" s="24">
        <v>15</v>
      </c>
      <c r="O25" s="24">
        <v>15</v>
      </c>
      <c r="P25" s="24">
        <v>15</v>
      </c>
      <c r="Q25" s="24">
        <v>15</v>
      </c>
      <c r="R25" s="24">
        <v>15</v>
      </c>
      <c r="S25" s="26">
        <v>15</v>
      </c>
      <c r="T25" s="24"/>
      <c r="U25" s="24">
        <v>15</v>
      </c>
    </row>
    <row r="26" spans="1:21" s="8" customFormat="1" ht="17.25" customHeight="1">
      <c r="A26" s="38" t="s">
        <v>14</v>
      </c>
      <c r="B26" s="46" t="s">
        <v>30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6"/>
      <c r="N26" s="24"/>
      <c r="O26" s="24"/>
      <c r="P26" s="24"/>
      <c r="Q26" s="24"/>
      <c r="R26" s="24"/>
      <c r="S26" s="26"/>
      <c r="T26" s="27">
        <v>2000</v>
      </c>
      <c r="U26" s="24"/>
    </row>
    <row r="27" spans="1:21" s="8" customFormat="1" ht="17.25" customHeight="1">
      <c r="A27" s="38" t="s">
        <v>33</v>
      </c>
      <c r="B27" s="46" t="s">
        <v>35</v>
      </c>
      <c r="C27" s="24">
        <v>1050</v>
      </c>
      <c r="D27" s="24"/>
      <c r="E27" s="24">
        <v>840</v>
      </c>
      <c r="F27" s="24">
        <v>840</v>
      </c>
      <c r="G27" s="24">
        <v>840</v>
      </c>
      <c r="H27" s="24">
        <v>810</v>
      </c>
      <c r="I27" s="24">
        <v>840</v>
      </c>
      <c r="J27" s="24"/>
      <c r="K27" s="24"/>
      <c r="L27" s="25"/>
      <c r="M27" s="24">
        <v>880</v>
      </c>
      <c r="N27" s="24">
        <v>1050</v>
      </c>
      <c r="O27" s="24">
        <v>840</v>
      </c>
      <c r="P27" s="24">
        <v>750</v>
      </c>
      <c r="Q27" s="24">
        <v>1050</v>
      </c>
      <c r="R27" s="24"/>
      <c r="S27" s="24">
        <v>810</v>
      </c>
      <c r="T27" s="24"/>
      <c r="U27" s="24">
        <v>1050</v>
      </c>
    </row>
    <row r="28" spans="1:21" s="8" customFormat="1" ht="17.25" customHeight="1">
      <c r="A28" s="38" t="s">
        <v>36</v>
      </c>
      <c r="B28" s="46" t="s">
        <v>37</v>
      </c>
      <c r="C28" s="45">
        <f>C30/C27</f>
        <v>0.38571428571428573</v>
      </c>
      <c r="D28" s="45"/>
      <c r="E28" s="45">
        <f>E30/E27</f>
        <v>0.19642857142857142</v>
      </c>
      <c r="F28" s="45">
        <f>F30/F27</f>
        <v>0.6071428571428571</v>
      </c>
      <c r="G28" s="45">
        <f>G30/G27</f>
        <v>0.08928571428571429</v>
      </c>
      <c r="H28" s="45">
        <v>0.5</v>
      </c>
      <c r="I28" s="45">
        <f>I30/I27</f>
        <v>0.125</v>
      </c>
      <c r="J28" s="45"/>
      <c r="K28" s="45"/>
      <c r="L28" s="25"/>
      <c r="M28" s="33">
        <f>M30/M27</f>
        <v>0.10227272727272728</v>
      </c>
      <c r="N28" s="45">
        <f>N30/N27</f>
        <v>0.14285714285714285</v>
      </c>
      <c r="O28" s="45">
        <f>O30/O27</f>
        <v>0.125</v>
      </c>
      <c r="P28" s="45" t="e">
        <f>P30/P27</f>
        <v>#REF!</v>
      </c>
      <c r="Q28" s="45">
        <f>Q30/Q27</f>
        <v>0.38571428571428573</v>
      </c>
      <c r="R28" s="45"/>
      <c r="S28" s="33">
        <f>S30/S27</f>
        <v>0.12962962962962962</v>
      </c>
      <c r="T28" s="45"/>
      <c r="U28" s="45">
        <f>U30/U27</f>
        <v>0.38571428571428573</v>
      </c>
    </row>
    <row r="29" spans="1:21" s="8" customFormat="1" ht="17.25" customHeight="1">
      <c r="A29" s="38" t="s">
        <v>15</v>
      </c>
      <c r="B29" s="46" t="s">
        <v>31</v>
      </c>
      <c r="C29" s="24">
        <f aca="true" t="shared" si="10" ref="C29:T29">ROUND(C24/C21,0)</f>
        <v>27</v>
      </c>
      <c r="D29" s="24">
        <f t="shared" si="10"/>
        <v>80</v>
      </c>
      <c r="E29" s="24">
        <f t="shared" si="10"/>
        <v>11</v>
      </c>
      <c r="F29" s="24">
        <f>ROUND(F24/F21,0)</f>
        <v>34</v>
      </c>
      <c r="G29" s="24">
        <f t="shared" si="10"/>
        <v>5</v>
      </c>
      <c r="H29" s="24">
        <f>ROUND(H24/H21,0)</f>
        <v>3</v>
      </c>
      <c r="I29" s="24">
        <f>ROUND(I24/I21,0)</f>
        <v>7</v>
      </c>
      <c r="J29" s="24">
        <f t="shared" si="10"/>
        <v>15</v>
      </c>
      <c r="K29" s="24">
        <f t="shared" si="10"/>
        <v>82</v>
      </c>
      <c r="L29" s="25">
        <f t="shared" si="10"/>
        <v>7</v>
      </c>
      <c r="M29" s="26">
        <f t="shared" si="10"/>
        <v>6</v>
      </c>
      <c r="N29" s="24">
        <f t="shared" si="10"/>
        <v>10</v>
      </c>
      <c r="O29" s="24">
        <f t="shared" si="10"/>
        <v>7</v>
      </c>
      <c r="P29" s="24" t="e">
        <f>ROUND(P24/P21,0)</f>
        <v>#REF!</v>
      </c>
      <c r="Q29" s="24">
        <f t="shared" si="10"/>
        <v>27</v>
      </c>
      <c r="R29" s="24">
        <f t="shared" si="10"/>
        <v>80</v>
      </c>
      <c r="S29" s="26">
        <f t="shared" si="10"/>
        <v>7</v>
      </c>
      <c r="T29" s="24">
        <f t="shared" si="10"/>
        <v>10</v>
      </c>
      <c r="U29" s="24">
        <f>ROUND(U24/U21,0)</f>
        <v>27</v>
      </c>
    </row>
    <row r="30" spans="1:21" s="8" customFormat="1" ht="17.25" customHeight="1">
      <c r="A30" s="38" t="s">
        <v>16</v>
      </c>
      <c r="B30" s="46" t="s">
        <v>32</v>
      </c>
      <c r="C30" s="24">
        <f aca="true" t="shared" si="11" ref="C30:S30">ROUND(C25*C29/1,0)</f>
        <v>405</v>
      </c>
      <c r="D30" s="24">
        <f t="shared" si="11"/>
        <v>1200</v>
      </c>
      <c r="E30" s="24">
        <f t="shared" si="11"/>
        <v>165</v>
      </c>
      <c r="F30" s="24">
        <f>ROUND(F25*F29/1,0)</f>
        <v>510</v>
      </c>
      <c r="G30" s="24">
        <f t="shared" si="11"/>
        <v>75</v>
      </c>
      <c r="H30" s="24">
        <f>ROUND(H25*H29/1,0)</f>
        <v>45</v>
      </c>
      <c r="I30" s="24">
        <f>ROUND(I25*I29/1,0)</f>
        <v>105</v>
      </c>
      <c r="J30" s="24">
        <f t="shared" si="11"/>
        <v>225</v>
      </c>
      <c r="K30" s="24">
        <f t="shared" si="11"/>
        <v>1230</v>
      </c>
      <c r="L30" s="25">
        <f t="shared" si="11"/>
        <v>105</v>
      </c>
      <c r="M30" s="26">
        <f t="shared" si="11"/>
        <v>90</v>
      </c>
      <c r="N30" s="24">
        <f t="shared" si="11"/>
        <v>150</v>
      </c>
      <c r="O30" s="24">
        <f t="shared" si="11"/>
        <v>105</v>
      </c>
      <c r="P30" s="24" t="e">
        <f>ROUND(P25*P29/1,0)</f>
        <v>#REF!</v>
      </c>
      <c r="Q30" s="24">
        <f t="shared" si="11"/>
        <v>405</v>
      </c>
      <c r="R30" s="24">
        <f t="shared" si="11"/>
        <v>1200</v>
      </c>
      <c r="S30" s="26">
        <f t="shared" si="11"/>
        <v>105</v>
      </c>
      <c r="T30" s="24">
        <f>ROUND(T29*T26*3.785/1000,0)</f>
        <v>76</v>
      </c>
      <c r="U30" s="24">
        <f>ROUND(U25*U29/1,0)</f>
        <v>405</v>
      </c>
    </row>
    <row r="31" spans="1:21" s="8" customFormat="1" ht="17.25" customHeight="1">
      <c r="A31" s="38" t="s">
        <v>17</v>
      </c>
      <c r="B31" s="12"/>
      <c r="C31" s="21">
        <v>1.2</v>
      </c>
      <c r="D31" s="21">
        <v>1.2</v>
      </c>
      <c r="E31" s="21">
        <v>1.2</v>
      </c>
      <c r="F31" s="21">
        <v>1.2</v>
      </c>
      <c r="G31" s="21">
        <v>1.2</v>
      </c>
      <c r="H31" s="21">
        <v>1.5</v>
      </c>
      <c r="I31" s="21">
        <v>1.35</v>
      </c>
      <c r="J31" s="21">
        <v>1.3</v>
      </c>
      <c r="K31" s="21">
        <v>1.3</v>
      </c>
      <c r="L31" s="22">
        <v>1.3</v>
      </c>
      <c r="M31" s="23">
        <v>1.5</v>
      </c>
      <c r="N31" s="21">
        <v>1.2</v>
      </c>
      <c r="O31" s="21">
        <v>1.2</v>
      </c>
      <c r="P31" s="21">
        <v>1.2</v>
      </c>
      <c r="Q31" s="21">
        <v>1.3</v>
      </c>
      <c r="R31" s="21">
        <v>1.3</v>
      </c>
      <c r="S31" s="23">
        <v>1.25</v>
      </c>
      <c r="T31" s="21"/>
      <c r="U31" s="21">
        <v>1.2</v>
      </c>
    </row>
    <row r="32" spans="1:21" s="8" customFormat="1" ht="9.75" customHeight="1">
      <c r="A32" s="39"/>
      <c r="B32" s="11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36"/>
      <c r="N32" s="34"/>
      <c r="O32" s="34"/>
      <c r="P32" s="34"/>
      <c r="Q32" s="34"/>
      <c r="R32" s="34"/>
      <c r="S32" s="36"/>
      <c r="T32" s="34"/>
      <c r="U32" s="34"/>
    </row>
    <row r="33" spans="1:21" s="7" customFormat="1" ht="30" customHeight="1">
      <c r="A33" s="40" t="s">
        <v>18</v>
      </c>
      <c r="B33" s="47" t="s">
        <v>41</v>
      </c>
      <c r="C33" s="41">
        <f aca="true" t="shared" si="12" ref="C33:S33">ROUND(C30/C31,0)</f>
        <v>338</v>
      </c>
      <c r="D33" s="41">
        <f t="shared" si="12"/>
        <v>1000</v>
      </c>
      <c r="E33" s="41">
        <f t="shared" si="12"/>
        <v>138</v>
      </c>
      <c r="F33" s="41">
        <f>ROUND(F30/F31,0)</f>
        <v>425</v>
      </c>
      <c r="G33" s="41">
        <f t="shared" si="12"/>
        <v>63</v>
      </c>
      <c r="H33" s="41">
        <f>ROUND(H30/H31,0)</f>
        <v>30</v>
      </c>
      <c r="I33" s="41">
        <f>ROUND(I30/I31,0)</f>
        <v>78</v>
      </c>
      <c r="J33" s="41">
        <f t="shared" si="12"/>
        <v>173</v>
      </c>
      <c r="K33" s="42">
        <f t="shared" si="12"/>
        <v>946</v>
      </c>
      <c r="L33" s="43">
        <f t="shared" si="12"/>
        <v>81</v>
      </c>
      <c r="M33" s="42">
        <f t="shared" si="12"/>
        <v>60</v>
      </c>
      <c r="N33" s="41">
        <f>ROUND(N30/N31,0)</f>
        <v>125</v>
      </c>
      <c r="O33" s="41">
        <f>ROUND(O30/O31,0)</f>
        <v>88</v>
      </c>
      <c r="P33" s="41" t="e">
        <f>ROUND(P30/P31,0)</f>
        <v>#REF!</v>
      </c>
      <c r="Q33" s="41">
        <f t="shared" si="12"/>
        <v>312</v>
      </c>
      <c r="R33" s="41">
        <f t="shared" si="12"/>
        <v>923</v>
      </c>
      <c r="S33" s="42">
        <f t="shared" si="12"/>
        <v>84</v>
      </c>
      <c r="T33" s="41">
        <f>+T30</f>
        <v>76</v>
      </c>
      <c r="U33" s="41">
        <f>ROUND(U30/U31,0)</f>
        <v>338</v>
      </c>
    </row>
    <row r="34" spans="1:21" s="7" customFormat="1" ht="30" customHeight="1">
      <c r="A34" s="40" t="s">
        <v>18</v>
      </c>
      <c r="B34" s="47" t="s">
        <v>42</v>
      </c>
      <c r="C34" s="41">
        <f>+C33*C12</f>
        <v>338</v>
      </c>
      <c r="D34" s="41">
        <f aca="true" t="shared" si="13" ref="D34:S34">+D33*D12</f>
        <v>1000</v>
      </c>
      <c r="E34" s="41"/>
      <c r="F34" s="41"/>
      <c r="G34" s="41"/>
      <c r="H34" s="41"/>
      <c r="I34" s="41"/>
      <c r="J34" s="41">
        <f t="shared" si="13"/>
        <v>173</v>
      </c>
      <c r="K34" s="41">
        <f t="shared" si="13"/>
        <v>946</v>
      </c>
      <c r="L34" s="41">
        <f t="shared" si="13"/>
        <v>769.5</v>
      </c>
      <c r="M34" s="41">
        <f t="shared" si="13"/>
        <v>816</v>
      </c>
      <c r="N34" s="41">
        <f>+N33*N12</f>
        <v>641.5</v>
      </c>
      <c r="O34" s="41">
        <f>+O33*O12</f>
        <v>634.656</v>
      </c>
      <c r="P34" s="41" t="e">
        <f>+P33*P12</f>
        <v>#REF!</v>
      </c>
      <c r="Q34" s="41">
        <f t="shared" si="13"/>
        <v>312</v>
      </c>
      <c r="R34" s="41">
        <f t="shared" si="13"/>
        <v>923</v>
      </c>
      <c r="S34" s="41">
        <f t="shared" si="13"/>
        <v>999.6</v>
      </c>
      <c r="T34" s="41"/>
      <c r="U34" s="41">
        <f>+U33*U12</f>
        <v>338</v>
      </c>
    </row>
    <row r="35" spans="1:23" ht="7.5" customHeigh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2"/>
      <c r="O35" s="2"/>
      <c r="P35" s="2"/>
      <c r="Q35" s="1"/>
      <c r="R35" s="1"/>
      <c r="S35" s="1"/>
      <c r="T35" s="1"/>
      <c r="U35" s="2"/>
      <c r="V35" s="1"/>
      <c r="W35" s="3"/>
    </row>
    <row r="36" spans="1:23" ht="12.75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2"/>
      <c r="O36" s="2"/>
      <c r="P36" s="2"/>
      <c r="Q36" s="1"/>
      <c r="R36" s="1"/>
      <c r="S36" s="1"/>
      <c r="T36" s="1"/>
      <c r="U36" s="2"/>
      <c r="V36" s="1"/>
      <c r="W36" s="3"/>
    </row>
    <row r="37" spans="1:23" ht="12.75">
      <c r="A37" s="1"/>
      <c r="B37" s="2"/>
      <c r="C37" s="55"/>
      <c r="D37" s="2"/>
      <c r="E37" s="2"/>
      <c r="F37" s="2"/>
      <c r="G37" s="2"/>
      <c r="H37" s="2"/>
      <c r="I37" s="2"/>
      <c r="J37" s="1"/>
      <c r="K37" s="1"/>
      <c r="L37" s="1"/>
      <c r="M37" s="1"/>
      <c r="N37" s="2"/>
      <c r="O37" s="2"/>
      <c r="P37" s="2"/>
      <c r="Q37" s="1"/>
      <c r="R37" s="1"/>
      <c r="S37" s="1"/>
      <c r="T37" s="1"/>
      <c r="U37" s="2"/>
      <c r="V37" s="1"/>
      <c r="W37" s="3"/>
    </row>
    <row r="38" spans="1:23" ht="12.75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2"/>
      <c r="O38" s="2"/>
      <c r="P38" s="2"/>
      <c r="Q38" s="1"/>
      <c r="R38" s="1"/>
      <c r="S38" s="1"/>
      <c r="T38" s="1"/>
      <c r="U38" s="2"/>
      <c r="V38" s="1"/>
      <c r="W38" s="3"/>
    </row>
    <row r="39" spans="1:23" ht="12.75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2"/>
      <c r="O39" s="2"/>
      <c r="P39" s="2"/>
      <c r="Q39" s="1"/>
      <c r="R39" s="1"/>
      <c r="S39" s="1"/>
      <c r="T39" s="1"/>
      <c r="U39" s="2"/>
      <c r="V39" s="1"/>
      <c r="W39" s="3"/>
    </row>
    <row r="40" spans="1:23" ht="12.75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2"/>
      <c r="O40" s="2"/>
      <c r="P40" s="2"/>
      <c r="Q40" s="1"/>
      <c r="R40" s="1"/>
      <c r="S40" s="1"/>
      <c r="T40" s="1"/>
      <c r="U40" s="2"/>
      <c r="V40" s="1"/>
      <c r="W40" s="3"/>
    </row>
    <row r="41" spans="1:23" ht="12.75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2"/>
      <c r="O41" s="2"/>
      <c r="P41" s="2"/>
      <c r="Q41" s="1"/>
      <c r="R41" s="1"/>
      <c r="S41" s="1"/>
      <c r="T41" s="1"/>
      <c r="U41" s="2"/>
      <c r="V41" s="1"/>
      <c r="W41" s="3"/>
    </row>
    <row r="42" spans="1:23" ht="12.75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2"/>
      <c r="O42" s="2"/>
      <c r="P42" s="2"/>
      <c r="Q42" s="1"/>
      <c r="R42" s="1"/>
      <c r="S42" s="1"/>
      <c r="T42" s="1"/>
      <c r="U42" s="2"/>
      <c r="V42" s="1"/>
      <c r="W42" s="3"/>
    </row>
    <row r="43" spans="1:23" ht="12.75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2"/>
      <c r="O43" s="2"/>
      <c r="P43" s="2"/>
      <c r="Q43" s="1"/>
      <c r="R43" s="1"/>
      <c r="S43" s="1"/>
      <c r="T43" s="1"/>
      <c r="U43" s="2"/>
      <c r="V43" s="1"/>
      <c r="W43" s="3"/>
    </row>
    <row r="44" spans="1:23" ht="12.75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2"/>
      <c r="O44" s="2"/>
      <c r="P44" s="2"/>
      <c r="Q44" s="1"/>
      <c r="R44" s="1"/>
      <c r="S44" s="1"/>
      <c r="T44" s="1"/>
      <c r="U44" s="2"/>
      <c r="V44" s="1"/>
      <c r="W44" s="3"/>
    </row>
  </sheetData>
  <sheetProtection/>
  <mergeCells count="17">
    <mergeCell ref="A1:T1"/>
    <mergeCell ref="O9:O10"/>
    <mergeCell ref="C9:D9"/>
    <mergeCell ref="M9:M10"/>
    <mergeCell ref="G9:G10"/>
    <mergeCell ref="F9:F10"/>
    <mergeCell ref="A9:A10"/>
    <mergeCell ref="B9:B10"/>
    <mergeCell ref="Q9:S9"/>
    <mergeCell ref="E9:E10"/>
    <mergeCell ref="H9:H10"/>
    <mergeCell ref="I9:I10"/>
    <mergeCell ref="J9:L9"/>
    <mergeCell ref="U9:U10"/>
    <mergeCell ref="N9:N10"/>
    <mergeCell ref="T9:T10"/>
    <mergeCell ref="P9:P10"/>
  </mergeCells>
  <printOptions horizontalCentered="1"/>
  <pageMargins left="0.7874015748031497" right="0.7874015748031497" top="0.984251968503937" bottom="0.7874015748031497" header="0" footer="0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 CONSULTORES S.A.</dc:creator>
  <cp:keywords/>
  <dc:description/>
  <cp:lastModifiedBy>AIDA ARTEAGA</cp:lastModifiedBy>
  <cp:lastPrinted>2009-09-06T19:36:51Z</cp:lastPrinted>
  <dcterms:created xsi:type="dcterms:W3CDTF">2007-02-06T23:29:36Z</dcterms:created>
  <dcterms:modified xsi:type="dcterms:W3CDTF">2009-09-08T17:35:11Z</dcterms:modified>
  <cp:category/>
  <cp:version/>
  <cp:contentType/>
  <cp:contentStatus/>
</cp:coreProperties>
</file>