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08" yWindow="108" windowWidth="6720" windowHeight="7500" activeTab="0"/>
  </bookViews>
  <sheets>
    <sheet name="Agregados" sheetId="1" r:id="rId1"/>
    <sheet name="LASTRADO" sheetId="2" r:id="rId2"/>
    <sheet name="Agua" sheetId="3" r:id="rId3"/>
    <sheet name="RELLENO" sheetId="4" r:id="rId4"/>
    <sheet name="Roca" sheetId="5" state="hidden" r:id="rId5"/>
    <sheet name="ENRROCADO" sheetId="6" r:id="rId6"/>
    <sheet name="Hoja1" sheetId="7" r:id="rId7"/>
  </sheets>
  <definedNames>
    <definedName name="_xlnm.Print_Area" localSheetId="0">'Agregados'!$A$1:$I$33</definedName>
    <definedName name="_xlnm.Print_Area" localSheetId="2">'Agua'!$A$1:$J$32</definedName>
    <definedName name="_xlnm.Print_Area" localSheetId="1">'LASTRADO'!$A$1:$I$32</definedName>
    <definedName name="_xlnm.Print_Area" localSheetId="3">'RELLENO'!$A$1:$I$24</definedName>
    <definedName name="_xlnm.Print_Area" localSheetId="4">'Roca'!$A$1:$G$26</definedName>
    <definedName name="_xlnm.Print_Titles" localSheetId="1">'LASTRADO'!$1:$15</definedName>
  </definedNames>
  <calcPr fullCalcOnLoad="1"/>
</workbook>
</file>

<file path=xl/sharedStrings.xml><?xml version="1.0" encoding="utf-8"?>
<sst xmlns="http://schemas.openxmlformats.org/spreadsheetml/2006/main" count="98" uniqueCount="41">
  <si>
    <t>FINAL</t>
  </si>
  <si>
    <t>AREA DE INFLUENCIA</t>
  </si>
  <si>
    <t>INICIO</t>
  </si>
  <si>
    <t>DISTANCIA MEDIA DE TRANSPORTE</t>
  </si>
  <si>
    <t>CÁLCULO DE LA DISTANCIA MEDIA DE TRANSPORTE DE AGUA</t>
  </si>
  <si>
    <t>UBICACIÓN</t>
  </si>
  <si>
    <t>ACCESO (km)</t>
  </si>
  <si>
    <t>C.G. 
(km)</t>
  </si>
  <si>
    <t>TOTALES</t>
  </si>
  <si>
    <t>(m-km)</t>
  </si>
  <si>
    <t>LONGITUD (m)</t>
  </si>
  <si>
    <t>USO :</t>
  </si>
  <si>
    <t>PREPARACIÓN DE CONCRETOS</t>
  </si>
  <si>
    <t>COMPACTACIÓN DE MATERIALES GRANULARES</t>
  </si>
  <si>
    <r>
      <t>DISTANCIA MEDIA DE TRANSPORTE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(km)</t>
    </r>
  </si>
  <si>
    <t>CANTERA</t>
  </si>
  <si>
    <t>CÁLCULO DE LA DISTANCIA MEDIA DE TRANSPORTE DE AGREGADOS</t>
  </si>
  <si>
    <t>ESTUDIO DEFINITIVO PARA EL MEJORAMIENTO Y REHABILITACION DE LA CARRETERA AYACUCHO - ABANCAY</t>
  </si>
  <si>
    <t>TRAMO: AYACUCHO (Km. 0+000 ) - Km. 50+0000</t>
  </si>
  <si>
    <t>CÁLCULO DE LA DISTANCIA MEDIA DE TRANSPORTE DE ROCA</t>
  </si>
  <si>
    <t>PROGRESIVA</t>
  </si>
  <si>
    <t>Volumen
(m3)</t>
  </si>
  <si>
    <t>(m3-km)</t>
  </si>
  <si>
    <t>ROCA ACOMODADA</t>
  </si>
  <si>
    <t>DISTANCIA MEDIA DE TRANSPORTE (km)</t>
  </si>
  <si>
    <t>PREPARACIÓN DE CONCRETO (F'C= 280,210,175,100 KG/CM2)</t>
  </si>
  <si>
    <t>FUENTES</t>
  </si>
  <si>
    <t xml:space="preserve">ESTUDIO  DEFINITIVO  RUTA PE -36 G Emp. PE 36A  (TORATA) - OTORA - JAGUAY - OMATE - COLOHUACHE - </t>
  </si>
  <si>
    <t>PUQUINA  L.D. MOQUEGUA TRAMO: KM 35+00 AL KM 153 + 500</t>
  </si>
  <si>
    <t>RIO OTORA</t>
  </si>
  <si>
    <t>RIO TAMBO I</t>
  </si>
  <si>
    <t>RIO TAMBOII</t>
  </si>
  <si>
    <t>RIO OMATE</t>
  </si>
  <si>
    <t>CÁLCULO DE LA DISTANCIA MEDIA DE TRANSPORTE DE MATERIAL DE RELLENO</t>
  </si>
  <si>
    <t>RELLENO</t>
  </si>
  <si>
    <t>CÁLCULO DE LA DISTANCIA MEDIA DE TRANSPORTE A LASTRADO</t>
  </si>
  <si>
    <t>TRANSPORTE DE ROCA</t>
  </si>
  <si>
    <t xml:space="preserve">ESTUDIO DEFINITIVO  RUTA PE-36G EMP. PE A (TORATA) - OTORA - JAGUAY - OMATE - COALAQUE - PUQUINA - L.D. MOQUEGUA TRAMO: KM 35 + 00 AL KM 153 + 500 </t>
  </si>
  <si>
    <t xml:space="preserve">ESTUDIO DEFINITIVO  RUTA PE-36G EMP. PE A (TORATA) - OTORA - JAGUAY - OMATE - </t>
  </si>
  <si>
    <t xml:space="preserve"> - COALAQUE - PUQUINA - L.D. MOQUEGUA TRAMO: KM 35 + 00 AL KM 153 + 501</t>
  </si>
  <si>
    <t>CÁLCULO DE LA DISTANCIA MEDIA DE TRANSPORTE DE ENRROCADO y PIEDRA MEDIANA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</si>
</sst>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.&quot;\ #,##0;&quot;S.&quot;\ \-#,##0"/>
    <numFmt numFmtId="165" formatCode="&quot;S.&quot;\ #,##0;[Red]&quot;S.&quot;\ \-#,##0"/>
    <numFmt numFmtId="166" formatCode="&quot;S.&quot;\ #,##0.00;&quot;S.&quot;\ \-#,##0.00"/>
    <numFmt numFmtId="167" formatCode="&quot;S.&quot;\ #,##0.00;[Red]&quot;S.&quot;\ \-#,##0.00"/>
    <numFmt numFmtId="168" formatCode="_ &quot;S.&quot;\ * #,##0_ ;_ &quot;S.&quot;\ * \-#,##0_ ;_ &quot;S.&quot;\ * &quot;-&quot;_ ;_ @_ "/>
    <numFmt numFmtId="169" formatCode="_ &quot;S.&quot;\ * #,##0.00_ ;_ &quot;S.&quot;\ * \-#,##0.00_ ;_ &quot;S.&quot;\ 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 &quot;\ #,##0_);\(&quot; &quot;\ #,##0\)"/>
    <numFmt numFmtId="177" formatCode="&quot; &quot;\ #,##0_);[Red]\(&quot; &quot;\ #,##0\)"/>
    <numFmt numFmtId="178" formatCode="&quot; &quot;\ #,##0.00_);\(&quot; &quot;\ #,##0.00\)"/>
    <numFmt numFmtId="179" formatCode="&quot; &quot;\ #,##0.00_);[Red]\(&quot; &quot;\ #,##0.00\)"/>
    <numFmt numFmtId="180" formatCode="_(&quot; &quot;\ * #,##0_);_(&quot; &quot;\ * \(#,##0\);_(&quot; &quot;\ * &quot;-&quot;_);_(@_)"/>
    <numFmt numFmtId="181" formatCode="_(* #,##0_);_(* \(#,##0\);_(* &quot;-&quot;_);_(@_)"/>
    <numFmt numFmtId="182" formatCode="_(&quot; &quot;\ * #,##0.00_);_(&quot; &quot;\ * \(#,##0.00\);_(&quot; &quot;\ * &quot;-&quot;??_);_(@_)"/>
    <numFmt numFmtId="183" formatCode="_(* #,##0.00_);_(* \(#,##0.00\);_(* &quot;-&quot;??_);_(@_)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&quot;S/.&quot;\ * #,##0.00_);_(&quot;S/.&quot;\ * \(#,##0.00\);_(&quot;S/.&quot;\ * &quot;-&quot;??_);_(@_)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0.000"/>
    <numFmt numFmtId="193" formatCode="0\ \+\ 000"/>
    <numFmt numFmtId="194" formatCode="0&quot; &quot;\+&quot; &quot;000.00"/>
    <numFmt numFmtId="195" formatCode="0&quot; &quot;\+&quot; &quot;000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color indexed="10"/>
      <name val="Geneva"/>
      <family val="0"/>
    </font>
    <font>
      <sz val="9"/>
      <name val="Arial"/>
      <family val="2"/>
    </font>
    <font>
      <sz val="9"/>
      <color indexed="19"/>
      <name val="Arial"/>
      <family val="2"/>
    </font>
    <font>
      <sz val="11"/>
      <name val="Arial Black"/>
      <family val="2"/>
    </font>
    <font>
      <sz val="12"/>
      <color indexed="19"/>
      <name val="Arial Black"/>
      <family val="2"/>
    </font>
    <font>
      <b/>
      <sz val="20"/>
      <color indexed="8"/>
      <name val="Arial Narrow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2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3.5"/>
      <name val="MS Sans Serif"/>
      <family val="2"/>
    </font>
    <font>
      <sz val="11"/>
      <name val="MS Sans Serif"/>
      <family val="2"/>
    </font>
    <font>
      <sz val="9"/>
      <color indexed="10"/>
      <name val="MS Sans Serif"/>
      <family val="2"/>
    </font>
    <font>
      <b/>
      <sz val="12"/>
      <color indexed="8"/>
      <name val="MS Sans Serif"/>
      <family val="2"/>
    </font>
    <font>
      <sz val="12"/>
      <color indexed="8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24"/>
      <name val="MS Sans Serif"/>
      <family val="2"/>
    </font>
    <font>
      <sz val="11"/>
      <color indexed="8"/>
      <name val="MS Sans Serif"/>
      <family val="2"/>
    </font>
    <font>
      <b/>
      <sz val="11"/>
      <color indexed="8"/>
      <name val="MS Sans Serif"/>
      <family val="2"/>
    </font>
    <font>
      <b/>
      <sz val="11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sz val="9"/>
      <name val="Geneva"/>
      <family val="0"/>
    </font>
    <font>
      <sz val="12"/>
      <name val="MS Sans Serif"/>
      <family val="2"/>
    </font>
    <font>
      <sz val="16"/>
      <name val="MS Sans Serif"/>
      <family val="2"/>
    </font>
    <font>
      <b/>
      <sz val="10"/>
      <name val="MS Reference Sans Serif"/>
      <family val="2"/>
    </font>
    <font>
      <sz val="10"/>
      <name val="MS Reference Sans Serif"/>
      <family val="2"/>
    </font>
    <font>
      <sz val="8"/>
      <name val="MS Reference Sans Serif"/>
      <family val="2"/>
    </font>
    <font>
      <b/>
      <sz val="9"/>
      <name val="MS Reference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0" fillId="0" borderId="0">
      <alignment/>
      <protection/>
    </xf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71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208">
    <xf numFmtId="0" fontId="0" fillId="0" borderId="0" xfId="0" applyAlignment="1">
      <alignment/>
    </xf>
    <xf numFmtId="2" fontId="0" fillId="0" borderId="0" xfId="35" applyNumberFormat="1" applyFont="1">
      <alignment/>
      <protection/>
    </xf>
    <xf numFmtId="0" fontId="5" fillId="0" borderId="0" xfId="35" applyFont="1">
      <alignment/>
      <protection/>
    </xf>
    <xf numFmtId="0" fontId="7" fillId="0" borderId="0" xfId="35" applyFont="1" applyAlignment="1">
      <alignment horizontal="right"/>
      <protection/>
    </xf>
    <xf numFmtId="0" fontId="5" fillId="0" borderId="0" xfId="35" applyFont="1" applyBorder="1" applyAlignment="1">
      <alignment horizontal="center"/>
      <protection/>
    </xf>
    <xf numFmtId="0" fontId="6" fillId="0" borderId="0" xfId="35" applyFont="1" applyAlignment="1">
      <alignment horizontal="right"/>
      <protection/>
    </xf>
    <xf numFmtId="0" fontId="5" fillId="0" borderId="0" xfId="35" applyFont="1" applyAlignment="1">
      <alignment horizontal="center"/>
      <protection/>
    </xf>
    <xf numFmtId="0" fontId="8" fillId="0" borderId="0" xfId="35" applyFont="1" applyAlignment="1">
      <alignment horizontal="right"/>
      <protection/>
    </xf>
    <xf numFmtId="0" fontId="9" fillId="0" borderId="0" xfId="35" applyFont="1" applyAlignment="1">
      <alignment horizontal="right"/>
      <protection/>
    </xf>
    <xf numFmtId="0" fontId="10" fillId="0" borderId="0" xfId="35" applyFont="1" applyAlignment="1">
      <alignment horizontal="left"/>
      <protection/>
    </xf>
    <xf numFmtId="0" fontId="10" fillId="0" borderId="0" xfId="35" applyFont="1" applyAlignment="1">
      <alignment horizontal="centerContinuous"/>
      <protection/>
    </xf>
    <xf numFmtId="0" fontId="10" fillId="0" borderId="0" xfId="35" applyFont="1" applyAlignment="1">
      <alignment horizontal="center"/>
      <protection/>
    </xf>
    <xf numFmtId="0" fontId="10" fillId="0" borderId="0" xfId="35" applyFont="1">
      <alignment/>
      <protection/>
    </xf>
    <xf numFmtId="0" fontId="11" fillId="0" borderId="0" xfId="35" applyFont="1">
      <alignment/>
      <protection/>
    </xf>
    <xf numFmtId="0" fontId="11" fillId="0" borderId="0" xfId="35" applyFont="1" applyAlignment="1">
      <alignment horizontal="center"/>
      <protection/>
    </xf>
    <xf numFmtId="0" fontId="13" fillId="0" borderId="0" xfId="35" applyFont="1">
      <alignment/>
      <protection/>
    </xf>
    <xf numFmtId="0" fontId="14" fillId="0" borderId="0" xfId="35" applyFont="1" applyAlignment="1">
      <alignment horizontal="left"/>
      <protection/>
    </xf>
    <xf numFmtId="0" fontId="0" fillId="0" borderId="0" xfId="35" applyFont="1" applyAlignment="1">
      <alignment horizontal="left"/>
      <protection/>
    </xf>
    <xf numFmtId="0" fontId="16" fillId="0" borderId="0" xfId="35" applyFont="1">
      <alignment/>
      <protection/>
    </xf>
    <xf numFmtId="0" fontId="15" fillId="0" borderId="0" xfId="35" applyFont="1" applyAlignment="1">
      <alignment horizontal="center" vertical="center" wrapText="1"/>
      <protection/>
    </xf>
    <xf numFmtId="0" fontId="0" fillId="33" borderId="0" xfId="35" applyFont="1" applyFill="1">
      <alignment/>
      <protection/>
    </xf>
    <xf numFmtId="0" fontId="17" fillId="33" borderId="0" xfId="35" applyFont="1" applyFill="1">
      <alignment/>
      <protection/>
    </xf>
    <xf numFmtId="2" fontId="16" fillId="0" borderId="10" xfId="35" applyNumberFormat="1" applyFont="1" applyBorder="1" applyAlignment="1">
      <alignment horizontal="center"/>
      <protection/>
    </xf>
    <xf numFmtId="192" fontId="16" fillId="0" borderId="11" xfId="35" applyNumberFormat="1" applyFont="1" applyBorder="1">
      <alignment/>
      <protection/>
    </xf>
    <xf numFmtId="2" fontId="16" fillId="0" borderId="11" xfId="35" applyNumberFormat="1" applyFont="1" applyBorder="1" applyAlignment="1">
      <alignment horizontal="center"/>
      <protection/>
    </xf>
    <xf numFmtId="0" fontId="16" fillId="0" borderId="11" xfId="35" applyFont="1" applyBorder="1">
      <alignment/>
      <protection/>
    </xf>
    <xf numFmtId="192" fontId="16" fillId="0" borderId="12" xfId="35" applyNumberFormat="1" applyFont="1" applyBorder="1">
      <alignment/>
      <protection/>
    </xf>
    <xf numFmtId="0" fontId="20" fillId="0" borderId="0" xfId="35" applyFont="1" applyAlignment="1">
      <alignment vertical="center"/>
      <protection/>
    </xf>
    <xf numFmtId="0" fontId="22" fillId="0" borderId="0" xfId="35" applyFont="1" applyAlignment="1">
      <alignment vertical="center"/>
      <protection/>
    </xf>
    <xf numFmtId="4" fontId="24" fillId="0" borderId="13" xfId="35" applyNumberFormat="1" applyFont="1" applyFill="1" applyBorder="1" applyAlignment="1">
      <alignment vertical="center"/>
      <protection/>
    </xf>
    <xf numFmtId="0" fontId="23" fillId="0" borderId="14" xfId="35" applyFont="1" applyFill="1" applyBorder="1" applyAlignment="1">
      <alignment vertical="center"/>
      <protection/>
    </xf>
    <xf numFmtId="0" fontId="19" fillId="0" borderId="14" xfId="35" applyFont="1" applyFill="1" applyBorder="1" applyAlignment="1">
      <alignment vertical="center"/>
      <protection/>
    </xf>
    <xf numFmtId="183" fontId="19" fillId="0" borderId="14" xfId="47" applyFont="1" applyFill="1" applyBorder="1" applyAlignment="1">
      <alignment horizontal="center" vertical="center"/>
    </xf>
    <xf numFmtId="183" fontId="19" fillId="0" borderId="14" xfId="47" applyFont="1" applyFill="1" applyBorder="1" applyAlignment="1">
      <alignment vertical="center"/>
    </xf>
    <xf numFmtId="0" fontId="22" fillId="33" borderId="13" xfId="35" applyFont="1" applyFill="1" applyBorder="1" applyAlignment="1">
      <alignment vertical="center"/>
      <protection/>
    </xf>
    <xf numFmtId="0" fontId="25" fillId="33" borderId="0" xfId="35" applyFont="1" applyFill="1" applyAlignment="1">
      <alignment horizontal="right"/>
      <protection/>
    </xf>
    <xf numFmtId="0" fontId="4" fillId="33" borderId="13" xfId="35" applyFont="1" applyFill="1" applyBorder="1" applyAlignment="1">
      <alignment vertical="center"/>
      <protection/>
    </xf>
    <xf numFmtId="0" fontId="21" fillId="33" borderId="0" xfId="35" applyFont="1" applyFill="1" applyBorder="1" applyAlignment="1">
      <alignment vertical="center"/>
      <protection/>
    </xf>
    <xf numFmtId="0" fontId="22" fillId="33" borderId="0" xfId="35" applyFont="1" applyFill="1" applyBorder="1" applyAlignment="1">
      <alignment vertical="center"/>
      <protection/>
    </xf>
    <xf numFmtId="0" fontId="18" fillId="0" borderId="0" xfId="35" applyFont="1" applyFill="1">
      <alignment/>
      <protection/>
    </xf>
    <xf numFmtId="193" fontId="0" fillId="0" borderId="15" xfId="35" applyNumberFormat="1" applyFont="1" applyFill="1" applyBorder="1" applyAlignment="1">
      <alignment horizontal="center"/>
      <protection/>
    </xf>
    <xf numFmtId="193" fontId="0" fillId="0" borderId="16" xfId="47" applyNumberFormat="1" applyFont="1" applyFill="1" applyBorder="1" applyAlignment="1">
      <alignment horizontal="center" vertical="center"/>
    </xf>
    <xf numFmtId="183" fontId="0" fillId="0" borderId="17" xfId="47" applyFont="1" applyFill="1" applyBorder="1" applyAlignment="1">
      <alignment/>
    </xf>
    <xf numFmtId="0" fontId="16" fillId="0" borderId="0" xfId="35" applyFont="1" applyFill="1">
      <alignment/>
      <protection/>
    </xf>
    <xf numFmtId="2" fontId="16" fillId="0" borderId="18" xfId="35" applyNumberFormat="1" applyFont="1" applyFill="1" applyBorder="1">
      <alignment/>
      <protection/>
    </xf>
    <xf numFmtId="192" fontId="16" fillId="0" borderId="19" xfId="35" applyNumberFormat="1" applyFont="1" applyFill="1" applyBorder="1">
      <alignment/>
      <protection/>
    </xf>
    <xf numFmtId="0" fontId="16" fillId="0" borderId="19" xfId="35" applyFont="1" applyFill="1" applyBorder="1">
      <alignment/>
      <protection/>
    </xf>
    <xf numFmtId="183" fontId="16" fillId="0" borderId="20" xfId="47" applyFont="1" applyFill="1" applyBorder="1" applyAlignment="1">
      <alignment/>
    </xf>
    <xf numFmtId="0" fontId="4" fillId="33" borderId="21" xfId="35" applyFont="1" applyFill="1" applyBorder="1" applyAlignment="1">
      <alignment vertical="center"/>
      <protection/>
    </xf>
    <xf numFmtId="0" fontId="22" fillId="0" borderId="0" xfId="35" applyFont="1">
      <alignment/>
      <protection/>
    </xf>
    <xf numFmtId="1" fontId="16" fillId="0" borderId="0" xfId="35" applyNumberFormat="1" applyFont="1" applyFill="1" applyAlignment="1">
      <alignment horizontal="center"/>
      <protection/>
    </xf>
    <xf numFmtId="4" fontId="0" fillId="0" borderId="16" xfId="47" applyNumberFormat="1" applyFont="1" applyFill="1" applyBorder="1" applyAlignment="1">
      <alignment horizontal="center" vertical="center"/>
    </xf>
    <xf numFmtId="183" fontId="19" fillId="0" borderId="13" xfId="47" applyFont="1" applyFill="1" applyBorder="1" applyAlignment="1">
      <alignment vertical="center"/>
    </xf>
    <xf numFmtId="0" fontId="22" fillId="0" borderId="13" xfId="35" applyFont="1" applyBorder="1" applyAlignment="1">
      <alignment vertical="center"/>
      <protection/>
    </xf>
    <xf numFmtId="4" fontId="0" fillId="34" borderId="16" xfId="47" applyNumberFormat="1" applyFont="1" applyFill="1" applyBorder="1" applyAlignment="1">
      <alignment horizontal="center" vertical="center"/>
    </xf>
    <xf numFmtId="0" fontId="23" fillId="0" borderId="13" xfId="35" applyFont="1" applyFill="1" applyBorder="1" applyAlignment="1">
      <alignment horizontal="center" vertical="center"/>
      <protection/>
    </xf>
    <xf numFmtId="0" fontId="20" fillId="0" borderId="0" xfId="35" applyFont="1" applyBorder="1" applyAlignment="1">
      <alignment vertical="center"/>
      <protection/>
    </xf>
    <xf numFmtId="0" fontId="28" fillId="0" borderId="0" xfId="35" applyFont="1">
      <alignment/>
      <protection/>
    </xf>
    <xf numFmtId="0" fontId="28" fillId="0" borderId="0" xfId="35" applyFont="1" applyAlignment="1">
      <alignment horizontal="center"/>
      <protection/>
    </xf>
    <xf numFmtId="0" fontId="29" fillId="33" borderId="0" xfId="35" applyFont="1" applyFill="1" applyAlignment="1">
      <alignment horizontal="right"/>
      <protection/>
    </xf>
    <xf numFmtId="0" fontId="30" fillId="0" borderId="0" xfId="35" applyFont="1" applyFill="1">
      <alignment/>
      <protection/>
    </xf>
    <xf numFmtId="0" fontId="31" fillId="0" borderId="0" xfId="35" applyFont="1" applyAlignment="1">
      <alignment horizontal="left"/>
      <protection/>
    </xf>
    <xf numFmtId="0" fontId="32" fillId="0" borderId="0" xfId="35" applyFont="1" applyAlignment="1">
      <alignment horizontal="left"/>
      <protection/>
    </xf>
    <xf numFmtId="0" fontId="33" fillId="0" borderId="0" xfId="35" applyFont="1" applyAlignment="1">
      <alignment horizontal="center" vertical="center" wrapText="1"/>
      <protection/>
    </xf>
    <xf numFmtId="0" fontId="27" fillId="0" borderId="0" xfId="35" applyFont="1">
      <alignment/>
      <protection/>
    </xf>
    <xf numFmtId="2" fontId="27" fillId="0" borderId="10" xfId="35" applyNumberFormat="1" applyFont="1" applyBorder="1" applyAlignment="1">
      <alignment horizontal="center"/>
      <protection/>
    </xf>
    <xf numFmtId="192" fontId="27" fillId="0" borderId="11" xfId="35" applyNumberFormat="1" applyFont="1" applyBorder="1">
      <alignment/>
      <protection/>
    </xf>
    <xf numFmtId="2" fontId="27" fillId="0" borderId="11" xfId="35" applyNumberFormat="1" applyFont="1" applyBorder="1" applyAlignment="1">
      <alignment horizontal="center"/>
      <protection/>
    </xf>
    <xf numFmtId="0" fontId="27" fillId="0" borderId="11" xfId="35" applyFont="1" applyBorder="1">
      <alignment/>
      <protection/>
    </xf>
    <xf numFmtId="192" fontId="27" fillId="0" borderId="12" xfId="35" applyNumberFormat="1" applyFont="1" applyBorder="1">
      <alignment/>
      <protection/>
    </xf>
    <xf numFmtId="0" fontId="27" fillId="0" borderId="0" xfId="35" applyFont="1" applyFill="1">
      <alignment/>
      <protection/>
    </xf>
    <xf numFmtId="2" fontId="27" fillId="0" borderId="18" xfId="35" applyNumberFormat="1" applyFont="1" applyFill="1" applyBorder="1">
      <alignment/>
      <protection/>
    </xf>
    <xf numFmtId="192" fontId="27" fillId="0" borderId="19" xfId="35" applyNumberFormat="1" applyFont="1" applyFill="1" applyBorder="1">
      <alignment/>
      <protection/>
    </xf>
    <xf numFmtId="0" fontId="27" fillId="0" borderId="19" xfId="35" applyFont="1" applyFill="1" applyBorder="1">
      <alignment/>
      <protection/>
    </xf>
    <xf numFmtId="183" fontId="27" fillId="0" borderId="20" xfId="47" applyFont="1" applyFill="1" applyBorder="1" applyAlignment="1">
      <alignment/>
    </xf>
    <xf numFmtId="0" fontId="34" fillId="0" borderId="0" xfId="35" applyFont="1" applyAlignment="1">
      <alignment vertical="center"/>
      <protection/>
    </xf>
    <xf numFmtId="0" fontId="35" fillId="0" borderId="14" xfId="35" applyFont="1" applyFill="1" applyBorder="1" applyAlignment="1">
      <alignment vertical="center"/>
      <protection/>
    </xf>
    <xf numFmtId="0" fontId="36" fillId="0" borderId="14" xfId="35" applyFont="1" applyFill="1" applyBorder="1" applyAlignment="1">
      <alignment vertical="center"/>
      <protection/>
    </xf>
    <xf numFmtId="183" fontId="35" fillId="0" borderId="14" xfId="47" applyFont="1" applyFill="1" applyBorder="1" applyAlignment="1">
      <alignment horizontal="center" vertical="center"/>
    </xf>
    <xf numFmtId="0" fontId="27" fillId="0" borderId="0" xfId="35" applyFont="1" applyAlignment="1">
      <alignment vertical="center"/>
      <protection/>
    </xf>
    <xf numFmtId="0" fontId="37" fillId="33" borderId="0" xfId="35" applyFont="1" applyFill="1" applyBorder="1" applyAlignment="1">
      <alignment vertical="center"/>
      <protection/>
    </xf>
    <xf numFmtId="0" fontId="27" fillId="33" borderId="0" xfId="35" applyFont="1" applyFill="1" applyBorder="1" applyAlignment="1">
      <alignment vertical="center"/>
      <protection/>
    </xf>
    <xf numFmtId="0" fontId="27" fillId="33" borderId="13" xfId="35" applyFont="1" applyFill="1" applyBorder="1" applyAlignment="1">
      <alignment vertical="center"/>
      <protection/>
    </xf>
    <xf numFmtId="0" fontId="32" fillId="33" borderId="0" xfId="35" applyFont="1" applyFill="1">
      <alignment/>
      <protection/>
    </xf>
    <xf numFmtId="0" fontId="39" fillId="33" borderId="0" xfId="35" applyFont="1" applyFill="1">
      <alignment/>
      <protection/>
    </xf>
    <xf numFmtId="193" fontId="32" fillId="0" borderId="0" xfId="35" applyNumberFormat="1" applyFont="1" applyFill="1" applyBorder="1" applyAlignment="1">
      <alignment horizontal="center"/>
      <protection/>
    </xf>
    <xf numFmtId="193" fontId="38" fillId="0" borderId="13" xfId="47" applyNumberFormat="1" applyFont="1" applyFill="1" applyBorder="1" applyAlignment="1">
      <alignment horizontal="center" vertical="center"/>
    </xf>
    <xf numFmtId="183" fontId="32" fillId="0" borderId="13" xfId="47" applyFont="1" applyFill="1" applyBorder="1" applyAlignment="1">
      <alignment horizontal="center"/>
    </xf>
    <xf numFmtId="192" fontId="32" fillId="0" borderId="13" xfId="35" applyNumberFormat="1" applyFont="1" applyFill="1" applyBorder="1" applyAlignment="1">
      <alignment horizontal="center"/>
      <protection/>
    </xf>
    <xf numFmtId="183" fontId="32" fillId="0" borderId="13" xfId="47" applyFont="1" applyFill="1" applyBorder="1" applyAlignment="1">
      <alignment/>
    </xf>
    <xf numFmtId="0" fontId="27" fillId="33" borderId="21" xfId="35" applyFont="1" applyFill="1" applyBorder="1" applyAlignment="1">
      <alignment vertical="center"/>
      <protection/>
    </xf>
    <xf numFmtId="0" fontId="32" fillId="0" borderId="0" xfId="0" applyFont="1" applyAlignment="1">
      <alignment/>
    </xf>
    <xf numFmtId="2" fontId="32" fillId="0" borderId="0" xfId="35" applyNumberFormat="1" applyFont="1">
      <alignment/>
      <protection/>
    </xf>
    <xf numFmtId="0" fontId="37" fillId="33" borderId="13" xfId="35" applyFont="1" applyFill="1" applyBorder="1" applyAlignment="1">
      <alignment vertical="center"/>
      <protection/>
    </xf>
    <xf numFmtId="4" fontId="36" fillId="0" borderId="13" xfId="35" applyNumberFormat="1" applyFont="1" applyFill="1" applyBorder="1" applyAlignment="1">
      <alignment vertical="center"/>
      <protection/>
    </xf>
    <xf numFmtId="0" fontId="37" fillId="33" borderId="21" xfId="35" applyFont="1" applyFill="1" applyBorder="1" applyAlignment="1">
      <alignment vertical="center"/>
      <protection/>
    </xf>
    <xf numFmtId="4" fontId="36" fillId="0" borderId="21" xfId="35" applyNumberFormat="1" applyFont="1" applyFill="1" applyBorder="1" applyAlignment="1">
      <alignment vertical="center"/>
      <protection/>
    </xf>
    <xf numFmtId="0" fontId="42" fillId="0" borderId="0" xfId="35" applyFont="1">
      <alignment/>
      <protection/>
    </xf>
    <xf numFmtId="183" fontId="35" fillId="0" borderId="14" xfId="47" applyFont="1" applyFill="1" applyBorder="1" applyAlignment="1">
      <alignment vertical="center"/>
    </xf>
    <xf numFmtId="2" fontId="44" fillId="0" borderId="11" xfId="35" applyNumberFormat="1" applyFont="1" applyBorder="1" applyAlignment="1">
      <alignment horizontal="center"/>
      <protection/>
    </xf>
    <xf numFmtId="192" fontId="44" fillId="0" borderId="11" xfId="35" applyNumberFormat="1" applyFont="1" applyBorder="1">
      <alignment/>
      <protection/>
    </xf>
    <xf numFmtId="0" fontId="44" fillId="0" borderId="11" xfId="35" applyFont="1" applyBorder="1">
      <alignment/>
      <protection/>
    </xf>
    <xf numFmtId="193" fontId="44" fillId="0" borderId="16" xfId="35" applyNumberFormat="1" applyFont="1" applyFill="1" applyBorder="1" applyAlignment="1">
      <alignment horizontal="center"/>
      <protection/>
    </xf>
    <xf numFmtId="2" fontId="44" fillId="0" borderId="16" xfId="35" applyNumberFormat="1" applyFont="1" applyFill="1" applyBorder="1" applyAlignment="1">
      <alignment horizontal="center"/>
      <protection/>
    </xf>
    <xf numFmtId="193" fontId="44" fillId="0" borderId="16" xfId="47" applyNumberFormat="1" applyFont="1" applyFill="1" applyBorder="1" applyAlignment="1">
      <alignment horizontal="center" vertical="center"/>
    </xf>
    <xf numFmtId="183" fontId="44" fillId="0" borderId="16" xfId="47" applyFont="1" applyFill="1" applyBorder="1" applyAlignment="1">
      <alignment horizontal="center"/>
    </xf>
    <xf numFmtId="192" fontId="44" fillId="0" borderId="16" xfId="35" applyNumberFormat="1" applyFont="1" applyFill="1" applyBorder="1" applyAlignment="1">
      <alignment horizontal="center"/>
      <protection/>
    </xf>
    <xf numFmtId="183" fontId="44" fillId="0" borderId="16" xfId="47" applyFont="1" applyFill="1" applyBorder="1" applyAlignment="1">
      <alignment/>
    </xf>
    <xf numFmtId="193" fontId="44" fillId="0" borderId="19" xfId="35" applyNumberFormat="1" applyFont="1" applyFill="1" applyBorder="1" applyAlignment="1">
      <alignment horizontal="center"/>
      <protection/>
    </xf>
    <xf numFmtId="2" fontId="44" fillId="0" borderId="19" xfId="35" applyNumberFormat="1" applyFont="1" applyFill="1" applyBorder="1" applyAlignment="1">
      <alignment horizontal="center"/>
      <protection/>
    </xf>
    <xf numFmtId="193" fontId="44" fillId="0" borderId="19" xfId="47" applyNumberFormat="1" applyFont="1" applyFill="1" applyBorder="1" applyAlignment="1">
      <alignment horizontal="center" vertical="center"/>
    </xf>
    <xf numFmtId="183" fontId="44" fillId="0" borderId="19" xfId="47" applyFont="1" applyFill="1" applyBorder="1" applyAlignment="1">
      <alignment horizontal="center"/>
    </xf>
    <xf numFmtId="192" fontId="44" fillId="0" borderId="19" xfId="35" applyNumberFormat="1" applyFont="1" applyFill="1" applyBorder="1" applyAlignment="1">
      <alignment horizontal="center"/>
      <protection/>
    </xf>
    <xf numFmtId="183" fontId="44" fillId="0" borderId="19" xfId="47" applyFont="1" applyFill="1" applyBorder="1" applyAlignment="1">
      <alignment/>
    </xf>
    <xf numFmtId="193" fontId="0" fillId="0" borderId="16" xfId="35" applyNumberFormat="1" applyFont="1" applyFill="1" applyBorder="1" applyAlignment="1">
      <alignment horizontal="center"/>
      <protection/>
    </xf>
    <xf numFmtId="2" fontId="0" fillId="0" borderId="16" xfId="35" applyNumberFormat="1" applyFont="1" applyFill="1" applyBorder="1" applyAlignment="1">
      <alignment horizontal="center"/>
      <protection/>
    </xf>
    <xf numFmtId="193" fontId="0" fillId="0" borderId="16" xfId="47" applyNumberFormat="1" applyFont="1" applyFill="1" applyBorder="1" applyAlignment="1">
      <alignment horizontal="center" vertical="center"/>
    </xf>
    <xf numFmtId="183" fontId="0" fillId="0" borderId="16" xfId="47" applyFont="1" applyFill="1" applyBorder="1" applyAlignment="1">
      <alignment horizontal="center"/>
    </xf>
    <xf numFmtId="192" fontId="0" fillId="0" borderId="16" xfId="35" applyNumberFormat="1" applyFont="1" applyFill="1" applyBorder="1" applyAlignment="1">
      <alignment horizontal="center"/>
      <protection/>
    </xf>
    <xf numFmtId="183" fontId="0" fillId="0" borderId="16" xfId="47" applyFont="1" applyFill="1" applyBorder="1" applyAlignment="1">
      <alignment/>
    </xf>
    <xf numFmtId="193" fontId="45" fillId="0" borderId="16" xfId="35" applyNumberFormat="1" applyFont="1" applyFill="1" applyBorder="1" applyAlignment="1">
      <alignment horizontal="center"/>
      <protection/>
    </xf>
    <xf numFmtId="0" fontId="27" fillId="0" borderId="0" xfId="35" applyFont="1" applyAlignment="1">
      <alignment/>
      <protection/>
    </xf>
    <xf numFmtId="193" fontId="44" fillId="35" borderId="16" xfId="47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18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93" fontId="0" fillId="0" borderId="22" xfId="0" applyNumberFormat="1" applyBorder="1" applyAlignment="1">
      <alignment/>
    </xf>
    <xf numFmtId="192" fontId="0" fillId="0" borderId="22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13" xfId="0" applyBorder="1" applyAlignment="1">
      <alignment/>
    </xf>
    <xf numFmtId="19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83" fontId="0" fillId="0" borderId="14" xfId="0" applyNumberFormat="1" applyBorder="1" applyAlignment="1">
      <alignment/>
    </xf>
    <xf numFmtId="183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0" fontId="3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2" fontId="43" fillId="36" borderId="23" xfId="35" applyNumberFormat="1" applyFont="1" applyFill="1" applyBorder="1" applyAlignment="1">
      <alignment horizontal="center" vertical="center" wrapText="1"/>
      <protection/>
    </xf>
    <xf numFmtId="0" fontId="43" fillId="36" borderId="24" xfId="35" applyFont="1" applyFill="1" applyBorder="1" applyAlignment="1">
      <alignment horizontal="center" vertical="center" wrapText="1"/>
      <protection/>
    </xf>
    <xf numFmtId="2" fontId="43" fillId="36" borderId="22" xfId="35" applyNumberFormat="1" applyFont="1" applyFill="1" applyBorder="1" applyAlignment="1">
      <alignment horizontal="center" vertical="center" wrapText="1"/>
      <protection/>
    </xf>
    <xf numFmtId="2" fontId="43" fillId="36" borderId="13" xfId="35" applyNumberFormat="1" applyFont="1" applyFill="1" applyBorder="1" applyAlignment="1">
      <alignment horizontal="center" vertical="center" wrapText="1"/>
      <protection/>
    </xf>
    <xf numFmtId="2" fontId="0" fillId="36" borderId="11" xfId="35" applyNumberFormat="1" applyFont="1" applyFill="1" applyBorder="1" applyAlignment="1">
      <alignment horizontal="center"/>
      <protection/>
    </xf>
    <xf numFmtId="192" fontId="0" fillId="36" borderId="11" xfId="35" applyNumberFormat="1" applyFont="1" applyFill="1" applyBorder="1">
      <alignment/>
      <protection/>
    </xf>
    <xf numFmtId="0" fontId="0" fillId="36" borderId="11" xfId="35" applyFont="1" applyFill="1" applyBorder="1">
      <alignment/>
      <protection/>
    </xf>
    <xf numFmtId="2" fontId="33" fillId="36" borderId="13" xfId="35" applyNumberFormat="1" applyFont="1" applyFill="1" applyBorder="1" applyAlignment="1">
      <alignment horizontal="center" vertical="center" wrapText="1"/>
      <protection/>
    </xf>
    <xf numFmtId="0" fontId="33" fillId="36" borderId="24" xfId="35" applyFont="1" applyFill="1" applyBorder="1" applyAlignment="1">
      <alignment horizontal="center" vertical="center" wrapText="1"/>
      <protection/>
    </xf>
    <xf numFmtId="2" fontId="33" fillId="36" borderId="22" xfId="35" applyNumberFormat="1" applyFont="1" applyFill="1" applyBorder="1" applyAlignment="1">
      <alignment horizontal="center" vertical="center" wrapText="1"/>
      <protection/>
    </xf>
    <xf numFmtId="2" fontId="46" fillId="36" borderId="23" xfId="35" applyNumberFormat="1" applyFont="1" applyFill="1" applyBorder="1" applyAlignment="1">
      <alignment horizontal="center" vertical="center" wrapText="1"/>
      <protection/>
    </xf>
    <xf numFmtId="2" fontId="43" fillId="36" borderId="25" xfId="35" applyNumberFormat="1" applyFont="1" applyFill="1" applyBorder="1" applyAlignment="1">
      <alignment horizontal="center" vertical="center" wrapText="1"/>
      <protection/>
    </xf>
    <xf numFmtId="0" fontId="46" fillId="36" borderId="24" xfId="35" applyFont="1" applyFill="1" applyBorder="1" applyAlignment="1">
      <alignment horizontal="center" vertical="center" wrapText="1"/>
      <protection/>
    </xf>
    <xf numFmtId="2" fontId="15" fillId="36" borderId="13" xfId="35" applyNumberFormat="1" applyFont="1" applyFill="1" applyBorder="1" applyAlignment="1">
      <alignment horizontal="center" vertical="center" wrapText="1"/>
      <protection/>
    </xf>
    <xf numFmtId="0" fontId="15" fillId="36" borderId="24" xfId="35" applyFont="1" applyFill="1" applyBorder="1" applyAlignment="1">
      <alignment horizontal="center" vertical="center" wrapText="1"/>
      <protection/>
    </xf>
    <xf numFmtId="2" fontId="15" fillId="36" borderId="22" xfId="35" applyNumberFormat="1" applyFont="1" applyFill="1" applyBorder="1" applyAlignment="1">
      <alignment horizontal="center" vertical="center" wrapText="1"/>
      <protection/>
    </xf>
    <xf numFmtId="2" fontId="43" fillId="36" borderId="22" xfId="35" applyNumberFormat="1" applyFont="1" applyFill="1" applyBorder="1" applyAlignment="1">
      <alignment horizontal="center" vertical="center" wrapText="1"/>
      <protection/>
    </xf>
    <xf numFmtId="0" fontId="43" fillId="36" borderId="23" xfId="35" applyFont="1" applyFill="1" applyBorder="1" applyAlignment="1">
      <alignment horizontal="center" vertical="center" wrapText="1"/>
      <protection/>
    </xf>
    <xf numFmtId="0" fontId="43" fillId="36" borderId="13" xfId="35" applyFont="1" applyFill="1" applyBorder="1" applyAlignment="1">
      <alignment horizontal="center" vertical="center" wrapText="1"/>
      <protection/>
    </xf>
    <xf numFmtId="0" fontId="43" fillId="36" borderId="26" xfId="35" applyFont="1" applyFill="1" applyBorder="1" applyAlignment="1">
      <alignment horizontal="center" vertical="center" wrapText="1"/>
      <protection/>
    </xf>
    <xf numFmtId="0" fontId="43" fillId="36" borderId="27" xfId="35" applyFont="1" applyFill="1" applyBorder="1" applyAlignment="1">
      <alignment horizontal="center" vertical="center" wrapText="1"/>
      <protection/>
    </xf>
    <xf numFmtId="0" fontId="43" fillId="36" borderId="24" xfId="35" applyFont="1" applyFill="1" applyBorder="1" applyAlignment="1">
      <alignment horizontal="center" vertical="center" wrapText="1"/>
      <protection/>
    </xf>
    <xf numFmtId="0" fontId="40" fillId="0" borderId="0" xfId="35" applyFont="1" applyAlignment="1">
      <alignment horizontal="right"/>
      <protection/>
    </xf>
    <xf numFmtId="0" fontId="5" fillId="0" borderId="0" xfId="35" applyFont="1" applyAlignment="1">
      <alignment horizontal="right"/>
      <protection/>
    </xf>
    <xf numFmtId="0" fontId="40" fillId="0" borderId="0" xfId="35" applyFont="1" applyAlignment="1">
      <alignment horizontal="right" vertical="top"/>
      <protection/>
    </xf>
    <xf numFmtId="0" fontId="26" fillId="0" borderId="0" xfId="0" applyFont="1" applyFill="1" applyBorder="1" applyAlignment="1">
      <alignment horizontal="center" vertical="center"/>
    </xf>
    <xf numFmtId="0" fontId="27" fillId="0" borderId="0" xfId="35" applyFont="1" applyAlignment="1">
      <alignment horizontal="justify"/>
      <protection/>
    </xf>
    <xf numFmtId="0" fontId="41" fillId="0" borderId="0" xfId="35" applyFont="1" applyAlignment="1">
      <alignment horizontal="center"/>
      <protection/>
    </xf>
    <xf numFmtId="2" fontId="15" fillId="36" borderId="26" xfId="35" applyNumberFormat="1" applyFont="1" applyFill="1" applyBorder="1" applyAlignment="1">
      <alignment horizontal="center" vertical="center" wrapText="1"/>
      <protection/>
    </xf>
    <xf numFmtId="2" fontId="15" fillId="36" borderId="22" xfId="35" applyNumberFormat="1" applyFont="1" applyFill="1" applyBorder="1" applyAlignment="1">
      <alignment horizontal="center" vertical="center" wrapText="1"/>
      <protection/>
    </xf>
    <xf numFmtId="0" fontId="15" fillId="36" borderId="23" xfId="35" applyFont="1" applyFill="1" applyBorder="1" applyAlignment="1">
      <alignment horizontal="center" vertical="center" wrapText="1"/>
      <protection/>
    </xf>
    <xf numFmtId="0" fontId="15" fillId="36" borderId="13" xfId="35" applyFont="1" applyFill="1" applyBorder="1" applyAlignment="1">
      <alignment horizontal="center" vertical="center" wrapText="1"/>
      <protection/>
    </xf>
    <xf numFmtId="0" fontId="15" fillId="36" borderId="26" xfId="35" applyFont="1" applyFill="1" applyBorder="1" applyAlignment="1">
      <alignment horizontal="center" vertical="center" wrapText="1"/>
      <protection/>
    </xf>
    <xf numFmtId="0" fontId="15" fillId="36" borderId="27" xfId="35" applyFont="1" applyFill="1" applyBorder="1" applyAlignment="1">
      <alignment horizontal="center" vertical="center" wrapText="1"/>
      <protection/>
    </xf>
    <xf numFmtId="0" fontId="15" fillId="36" borderId="24" xfId="35" applyFont="1" applyFill="1" applyBorder="1" applyAlignment="1">
      <alignment horizontal="center" vertical="center" wrapText="1"/>
      <protection/>
    </xf>
    <xf numFmtId="0" fontId="15" fillId="36" borderId="28" xfId="35" applyFont="1" applyFill="1" applyBorder="1" applyAlignment="1">
      <alignment horizontal="center" vertical="center" wrapText="1"/>
      <protection/>
    </xf>
    <xf numFmtId="0" fontId="15" fillId="36" borderId="25" xfId="35" applyFont="1" applyFill="1" applyBorder="1" applyAlignment="1">
      <alignment horizontal="center" vertical="center" wrapText="1"/>
      <protection/>
    </xf>
    <xf numFmtId="0" fontId="12" fillId="0" borderId="0" xfId="35" applyFont="1" applyAlignment="1">
      <alignment horizontal="center"/>
      <protection/>
    </xf>
    <xf numFmtId="0" fontId="3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2" fontId="33" fillId="36" borderId="26" xfId="35" applyNumberFormat="1" applyFont="1" applyFill="1" applyBorder="1" applyAlignment="1">
      <alignment horizontal="center" vertical="center" wrapText="1"/>
      <protection/>
    </xf>
    <xf numFmtId="2" fontId="33" fillId="36" borderId="22" xfId="35" applyNumberFormat="1" applyFont="1" applyFill="1" applyBorder="1" applyAlignment="1">
      <alignment horizontal="center" vertical="center" wrapText="1"/>
      <protection/>
    </xf>
    <xf numFmtId="0" fontId="33" fillId="36" borderId="23" xfId="35" applyFont="1" applyFill="1" applyBorder="1" applyAlignment="1">
      <alignment horizontal="center" vertical="center" wrapText="1"/>
      <protection/>
    </xf>
    <xf numFmtId="0" fontId="33" fillId="36" borderId="13" xfId="35" applyFont="1" applyFill="1" applyBorder="1" applyAlignment="1">
      <alignment horizontal="center" vertical="center" wrapText="1"/>
      <protection/>
    </xf>
    <xf numFmtId="0" fontId="33" fillId="36" borderId="26" xfId="35" applyFont="1" applyFill="1" applyBorder="1" applyAlignment="1">
      <alignment horizontal="center" vertical="center" wrapText="1"/>
      <protection/>
    </xf>
    <xf numFmtId="0" fontId="33" fillId="36" borderId="27" xfId="35" applyFont="1" applyFill="1" applyBorder="1" applyAlignment="1">
      <alignment horizontal="center" vertical="center" wrapText="1"/>
      <protection/>
    </xf>
    <xf numFmtId="0" fontId="33" fillId="36" borderId="24" xfId="35" applyFont="1" applyFill="1" applyBorder="1" applyAlignment="1">
      <alignment horizontal="center" vertical="center" wrapText="1"/>
      <protection/>
    </xf>
    <xf numFmtId="0" fontId="33" fillId="36" borderId="28" xfId="35" applyFont="1" applyFill="1" applyBorder="1" applyAlignment="1">
      <alignment horizontal="center" vertical="center" wrapText="1"/>
      <protection/>
    </xf>
    <xf numFmtId="0" fontId="33" fillId="36" borderId="25" xfId="35" applyFont="1" applyFill="1" applyBorder="1" applyAlignment="1">
      <alignment horizontal="center" vertical="center" wrapText="1"/>
      <protection/>
    </xf>
    <xf numFmtId="0" fontId="15" fillId="37" borderId="27" xfId="35" applyFont="1" applyFill="1" applyBorder="1" applyAlignment="1">
      <alignment horizontal="center" vertical="center" wrapText="1"/>
      <protection/>
    </xf>
    <xf numFmtId="0" fontId="15" fillId="37" borderId="24" xfId="35" applyFont="1" applyFill="1" applyBorder="1" applyAlignment="1">
      <alignment horizontal="center" vertical="center" wrapText="1"/>
      <protection/>
    </xf>
    <xf numFmtId="0" fontId="15" fillId="37" borderId="28" xfId="35" applyFont="1" applyFill="1" applyBorder="1" applyAlignment="1">
      <alignment horizontal="center" vertical="center" wrapText="1"/>
      <protection/>
    </xf>
    <xf numFmtId="0" fontId="15" fillId="37" borderId="25" xfId="35" applyFont="1" applyFill="1" applyBorder="1" applyAlignment="1">
      <alignment horizontal="center" vertical="center" wrapText="1"/>
      <protection/>
    </xf>
    <xf numFmtId="2" fontId="15" fillId="37" borderId="29" xfId="35" applyNumberFormat="1" applyFont="1" applyFill="1" applyBorder="1" applyAlignment="1">
      <alignment horizontal="center" vertical="center" wrapText="1"/>
      <protection/>
    </xf>
    <xf numFmtId="2" fontId="15" fillId="37" borderId="30" xfId="35" applyNumberFormat="1" applyFont="1" applyFill="1" applyBorder="1" applyAlignment="1">
      <alignment horizontal="center" vertical="center" wrapText="1"/>
      <protection/>
    </xf>
    <xf numFmtId="2" fontId="15" fillId="37" borderId="27" xfId="35" applyNumberFormat="1" applyFont="1" applyFill="1" applyBorder="1" applyAlignment="1">
      <alignment horizontal="center" vertical="center" wrapText="1"/>
      <protection/>
    </xf>
    <xf numFmtId="2" fontId="15" fillId="37" borderId="24" xfId="35" applyNumberFormat="1" applyFont="1" applyFill="1" applyBorder="1" applyAlignment="1">
      <alignment horizontal="center" vertical="center" wrapText="1"/>
      <protection/>
    </xf>
    <xf numFmtId="0" fontId="38" fillId="0" borderId="0" xfId="0" applyFont="1" applyFill="1" applyBorder="1" applyAlignment="1">
      <alignment horizontal="center" vertical="center"/>
    </xf>
    <xf numFmtId="0" fontId="27" fillId="0" borderId="0" xfId="35" applyFont="1" applyAlignment="1">
      <alignment horizontal="left"/>
      <protection/>
    </xf>
    <xf numFmtId="0" fontId="0" fillId="36" borderId="27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2" fontId="0" fillId="36" borderId="24" xfId="0" applyNumberFormat="1" applyFill="1" applyBorder="1" applyAlignment="1">
      <alignment horizontal="center"/>
    </xf>
    <xf numFmtId="0" fontId="0" fillId="36" borderId="22" xfId="0" applyFill="1" applyBorder="1" applyAlignment="1">
      <alignment/>
    </xf>
    <xf numFmtId="0" fontId="0" fillId="36" borderId="24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9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28575" y="647700"/>
          <a:ext cx="7800975" cy="0"/>
        </a:xfrm>
        <a:prstGeom prst="line">
          <a:avLst/>
        </a:prstGeom>
        <a:noFill/>
        <a:ln w="25400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9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28575" y="647700"/>
          <a:ext cx="7858125" cy="0"/>
        </a:xfrm>
        <a:prstGeom prst="line">
          <a:avLst/>
        </a:prstGeom>
        <a:noFill/>
        <a:ln w="25400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133350</xdr:rowOff>
    </xdr:from>
    <xdr:to>
      <xdr:col>10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 flipV="1">
          <a:off x="28575" y="647700"/>
          <a:ext cx="8162925" cy="0"/>
        </a:xfrm>
        <a:prstGeom prst="line">
          <a:avLst/>
        </a:prstGeom>
        <a:noFill/>
        <a:ln w="25400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142875</xdr:rowOff>
    </xdr:from>
    <xdr:to>
      <xdr:col>7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 flipV="1">
          <a:off x="28575" y="695325"/>
          <a:ext cx="7505700" cy="0"/>
        </a:xfrm>
        <a:prstGeom prst="line">
          <a:avLst/>
        </a:prstGeom>
        <a:noFill/>
        <a:ln w="25400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1</xdr:col>
      <xdr:colOff>581025</xdr:colOff>
      <xdr:row>3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66675" y="66675"/>
          <a:ext cx="828675" cy="504825"/>
          <a:chOff x="2485" y="879"/>
          <a:chExt cx="1773" cy="1076"/>
        </a:xfrm>
        <a:solidFill>
          <a:srgbClr val="FFFFFF"/>
        </a:solidFill>
      </xdr:grpSpPr>
      <xdr:pic>
        <xdr:nvPicPr>
          <xdr:cNvPr id="3" name="Picture 3" descr="Copia de HOB - Logotipo 1000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485" y="879"/>
            <a:ext cx="1758" cy="823"/>
          </a:xfrm>
          <a:prstGeom prst="rect">
            <a:avLst/>
          </a:prstGeom>
          <a:noFill/>
          <a:ln w="38100" cmpd="sng">
            <a:noFill/>
          </a:ln>
        </xdr:spPr>
      </xdr:pic>
    </xdr:grpSp>
    <xdr:clientData/>
  </xdr:twoCellAnchor>
  <xdr:twoCellAnchor>
    <xdr:from>
      <xdr:col>4</xdr:col>
      <xdr:colOff>685800</xdr:colOff>
      <xdr:row>0</xdr:row>
      <xdr:rowOff>47625</xdr:rowOff>
    </xdr:from>
    <xdr:to>
      <xdr:col>6</xdr:col>
      <xdr:colOff>247650</xdr:colOff>
      <xdr:row>3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47625"/>
          <a:ext cx="2324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75" zoomScaleNormal="75" zoomScaleSheetLayoutView="100" workbookViewId="0" topLeftCell="A1">
      <selection activeCell="C31" sqref="C31"/>
    </sheetView>
  </sheetViews>
  <sheetFormatPr defaultColWidth="11.421875" defaultRowHeight="12.75"/>
  <cols>
    <col min="1" max="1" width="1.57421875" style="0" customWidth="1"/>
    <col min="2" max="2" width="17.7109375" style="1" customWidth="1"/>
    <col min="3" max="3" width="17.28125" style="1" customWidth="1"/>
    <col min="4" max="4" width="16.57421875" style="0" customWidth="1"/>
    <col min="5" max="6" width="15.7109375" style="0" customWidth="1"/>
    <col min="7" max="8" width="14.7109375" style="0" customWidth="1"/>
    <col min="9" max="9" width="3.421875" style="0" customWidth="1"/>
    <col min="10" max="11" width="6.7109375" style="0" customWidth="1"/>
    <col min="12" max="12" width="7.8515625" style="0" customWidth="1"/>
    <col min="13" max="13" width="6.7109375" style="0" customWidth="1"/>
  </cols>
  <sheetData>
    <row r="1" spans="7:22" s="2" customFormat="1" ht="11.25">
      <c r="G1" s="164"/>
      <c r="H1" s="165"/>
      <c r="I1" s="165"/>
      <c r="V1" s="3"/>
    </row>
    <row r="2" spans="7:22" s="2" customFormat="1" ht="11.25">
      <c r="G2" s="164"/>
      <c r="H2" s="165"/>
      <c r="I2" s="165"/>
      <c r="U2" s="3"/>
      <c r="V2" s="3"/>
    </row>
    <row r="3" spans="7:22" s="2" customFormat="1" ht="18">
      <c r="G3" s="166"/>
      <c r="H3" s="166"/>
      <c r="I3" s="166"/>
      <c r="U3" s="8"/>
      <c r="V3" s="8"/>
    </row>
    <row r="4" s="2" customFormat="1" ht="11.25">
      <c r="I4" s="4"/>
    </row>
    <row r="5" spans="7:9" s="2" customFormat="1" ht="25.5" customHeight="1">
      <c r="G5" s="6"/>
      <c r="H5" s="6"/>
      <c r="I5" s="6"/>
    </row>
    <row r="6" spans="1:9" s="12" customFormat="1" ht="24" customHeight="1">
      <c r="A6" s="167" t="s">
        <v>3</v>
      </c>
      <c r="B6" s="167"/>
      <c r="C6" s="167"/>
      <c r="D6" s="167"/>
      <c r="E6" s="167"/>
      <c r="F6" s="167"/>
      <c r="G6" s="167"/>
      <c r="H6" s="167"/>
      <c r="I6" s="167"/>
    </row>
    <row r="7" spans="7:9" s="2" customFormat="1" ht="7.5" customHeight="1">
      <c r="G7" s="6"/>
      <c r="H7" s="6"/>
      <c r="I7" s="6"/>
    </row>
    <row r="8" spans="1:9" s="13" customFormat="1" ht="15" customHeight="1">
      <c r="A8" s="168" t="s">
        <v>37</v>
      </c>
      <c r="B8" s="168"/>
      <c r="C8" s="168"/>
      <c r="D8" s="168"/>
      <c r="E8" s="168"/>
      <c r="F8" s="168"/>
      <c r="G8" s="168"/>
      <c r="H8" s="168"/>
      <c r="I8" s="168"/>
    </row>
    <row r="9" spans="1:11" s="13" customFormat="1" ht="15" customHeight="1">
      <c r="A9" s="168"/>
      <c r="B9" s="168"/>
      <c r="C9" s="168"/>
      <c r="D9" s="168"/>
      <c r="E9" s="168"/>
      <c r="F9" s="168"/>
      <c r="G9" s="168"/>
      <c r="H9" s="168"/>
      <c r="I9" s="168"/>
      <c r="J9" s="14"/>
      <c r="K9" s="14"/>
    </row>
    <row r="10" spans="1:9" s="2" customFormat="1" ht="25.5" customHeight="1">
      <c r="A10" s="57"/>
      <c r="B10" s="57"/>
      <c r="C10" s="57"/>
      <c r="D10" s="57"/>
      <c r="E10" s="57"/>
      <c r="F10" s="57"/>
      <c r="G10" s="58"/>
      <c r="H10" s="58"/>
      <c r="I10" s="58"/>
    </row>
    <row r="11" spans="1:9" s="15" customFormat="1" ht="20.25">
      <c r="A11" s="97"/>
      <c r="B11" s="169" t="s">
        <v>16</v>
      </c>
      <c r="C11" s="169"/>
      <c r="D11" s="169"/>
      <c r="E11" s="169"/>
      <c r="F11" s="169"/>
      <c r="G11" s="169"/>
      <c r="H11" s="169"/>
      <c r="I11" s="97"/>
    </row>
    <row r="12" spans="1:9" s="2" customFormat="1" ht="11.25">
      <c r="A12" s="57"/>
      <c r="B12" s="57"/>
      <c r="C12" s="57"/>
      <c r="D12" s="57"/>
      <c r="E12" s="57"/>
      <c r="F12" s="57"/>
      <c r="G12" s="58"/>
      <c r="H12" s="58"/>
      <c r="I12" s="58"/>
    </row>
    <row r="13" spans="1:9" s="2" customFormat="1" ht="15">
      <c r="A13" s="57"/>
      <c r="B13" s="59" t="s">
        <v>11</v>
      </c>
      <c r="C13" s="60" t="s">
        <v>25</v>
      </c>
      <c r="D13" s="57"/>
      <c r="E13" s="57"/>
      <c r="F13" s="57"/>
      <c r="G13" s="58"/>
      <c r="H13" s="58"/>
      <c r="I13" s="58"/>
    </row>
    <row r="14" spans="1:9" s="16" customFormat="1" ht="12" customHeight="1">
      <c r="A14" s="61"/>
      <c r="B14" s="61"/>
      <c r="C14" s="61"/>
      <c r="D14" s="62"/>
      <c r="E14" s="62"/>
      <c r="F14" s="62"/>
      <c r="G14" s="62"/>
      <c r="H14" s="62"/>
      <c r="I14" s="61"/>
    </row>
    <row r="15" spans="1:9" s="43" customFormat="1" ht="19.5" customHeight="1">
      <c r="A15" s="70"/>
      <c r="B15" s="158" t="s">
        <v>15</v>
      </c>
      <c r="C15" s="158"/>
      <c r="D15" s="159" t="s">
        <v>1</v>
      </c>
      <c r="E15" s="160"/>
      <c r="F15" s="161"/>
      <c r="G15" s="162" t="s">
        <v>7</v>
      </c>
      <c r="H15" s="162" t="s">
        <v>9</v>
      </c>
      <c r="I15" s="70"/>
    </row>
    <row r="16" spans="1:9" s="43" customFormat="1" ht="24" customHeight="1">
      <c r="A16" s="70"/>
      <c r="B16" s="142" t="s">
        <v>5</v>
      </c>
      <c r="C16" s="143" t="s">
        <v>6</v>
      </c>
      <c r="D16" s="144" t="s">
        <v>2</v>
      </c>
      <c r="E16" s="145" t="s">
        <v>0</v>
      </c>
      <c r="F16" s="143" t="s">
        <v>10</v>
      </c>
      <c r="G16" s="163"/>
      <c r="H16" s="163"/>
      <c r="I16" s="70"/>
    </row>
    <row r="17" spans="1:9" s="43" customFormat="1" ht="19.5" customHeight="1">
      <c r="A17" s="70"/>
      <c r="B17" s="146"/>
      <c r="C17" s="147"/>
      <c r="D17" s="146"/>
      <c r="E17" s="146"/>
      <c r="F17" s="148"/>
      <c r="G17" s="147"/>
      <c r="H17" s="147"/>
      <c r="I17" s="70"/>
    </row>
    <row r="18" spans="1:9" s="43" customFormat="1" ht="19.5" customHeight="1">
      <c r="A18" s="70"/>
      <c r="B18" s="114">
        <v>35000</v>
      </c>
      <c r="C18" s="115">
        <v>54.85</v>
      </c>
      <c r="D18" s="116">
        <v>35000</v>
      </c>
      <c r="E18" s="116">
        <v>35000</v>
      </c>
      <c r="F18" s="117">
        <f>ABS(+E18-D18)</f>
        <v>0</v>
      </c>
      <c r="G18" s="118">
        <f>ROUND((ABS(0.5*(E18+D18)-B18)+C18*1000)/1000,3)</f>
        <v>54.85</v>
      </c>
      <c r="H18" s="119">
        <f>+G18*F18</f>
        <v>0</v>
      </c>
      <c r="I18" s="70"/>
    </row>
    <row r="19" spans="1:9" s="43" customFormat="1" ht="19.5" customHeight="1">
      <c r="A19" s="70"/>
      <c r="B19" s="114"/>
      <c r="C19" s="115"/>
      <c r="D19" s="116">
        <f>+E18</f>
        <v>35000</v>
      </c>
      <c r="E19" s="116">
        <f>(B20+B18)/2</f>
        <v>59705</v>
      </c>
      <c r="F19" s="117">
        <f>ABS(+E19-D19)</f>
        <v>24705</v>
      </c>
      <c r="G19" s="118">
        <f>ROUND((ABS(0.5*(E19+D19)-B18)+C18*1000)/1000,3)</f>
        <v>67.203</v>
      </c>
      <c r="H19" s="119">
        <f>+G19*F19</f>
        <v>1660250.115</v>
      </c>
      <c r="I19" s="70"/>
    </row>
    <row r="20" spans="1:9" s="43" customFormat="1" ht="19.5" customHeight="1">
      <c r="A20" s="70"/>
      <c r="B20" s="114">
        <v>84410</v>
      </c>
      <c r="C20" s="115">
        <v>0.6</v>
      </c>
      <c r="D20" s="116">
        <f>+E19</f>
        <v>59705</v>
      </c>
      <c r="E20" s="116">
        <f>B20</f>
        <v>84410</v>
      </c>
      <c r="F20" s="117">
        <f>ABS(+E20-D20)</f>
        <v>24705</v>
      </c>
      <c r="G20" s="118">
        <f>ROUND((ABS(0.5*(E20+D20)-B20)+C20*1000)/1000,3)</f>
        <v>12.953</v>
      </c>
      <c r="H20" s="119">
        <f>+G20*F20</f>
        <v>320003.865</v>
      </c>
      <c r="I20" s="70"/>
    </row>
    <row r="21" spans="1:9" s="43" customFormat="1" ht="19.5" customHeight="1">
      <c r="A21" s="70"/>
      <c r="B21" s="114"/>
      <c r="C21" s="115"/>
      <c r="D21" s="116">
        <f>B20</f>
        <v>84410</v>
      </c>
      <c r="E21" s="116">
        <v>153500</v>
      </c>
      <c r="F21" s="117">
        <f>ABS(+E21-D21)</f>
        <v>69090</v>
      </c>
      <c r="G21" s="118">
        <f>ROUND((ABS(0.5*(E21+D21)-B20)+C20*1000)/1000,3)</f>
        <v>35.145</v>
      </c>
      <c r="H21" s="119">
        <f>+G21*F21</f>
        <v>2428168.0500000003</v>
      </c>
      <c r="I21" s="70"/>
    </row>
    <row r="22" spans="1:9" s="43" customFormat="1" ht="19.5" customHeight="1">
      <c r="A22" s="70"/>
      <c r="B22" s="114"/>
      <c r="C22" s="115"/>
      <c r="D22" s="116"/>
      <c r="E22" s="116"/>
      <c r="F22" s="117"/>
      <c r="G22" s="118"/>
      <c r="H22" s="119"/>
      <c r="I22" s="70"/>
    </row>
    <row r="23" spans="1:9" s="43" customFormat="1" ht="9.75" customHeight="1">
      <c r="A23" s="70"/>
      <c r="B23" s="71"/>
      <c r="C23" s="72"/>
      <c r="D23" s="72"/>
      <c r="E23" s="72"/>
      <c r="F23" s="73"/>
      <c r="G23" s="72"/>
      <c r="H23" s="74"/>
      <c r="I23" s="70"/>
    </row>
    <row r="24" spans="1:9" s="27" customFormat="1" ht="19.5" customHeight="1">
      <c r="A24" s="75"/>
      <c r="B24" s="75"/>
      <c r="C24" s="76"/>
      <c r="D24" s="76"/>
      <c r="E24" s="77" t="s">
        <v>8</v>
      </c>
      <c r="F24" s="78">
        <f>SUM(F18:F22)</f>
        <v>118500</v>
      </c>
      <c r="G24" s="76"/>
      <c r="H24" s="98">
        <f>SUM(H17:H22)</f>
        <v>4408422.03</v>
      </c>
      <c r="I24" s="75"/>
    </row>
    <row r="25" spans="1:9" s="28" customFormat="1" ht="19.5" customHeight="1">
      <c r="A25" s="79"/>
      <c r="B25" s="79"/>
      <c r="C25" s="80"/>
      <c r="D25" s="81"/>
      <c r="E25" s="93" t="s">
        <v>24</v>
      </c>
      <c r="F25" s="82"/>
      <c r="G25" s="82"/>
      <c r="H25" s="94">
        <f>ROUND(+H24/F24,1)</f>
        <v>37.2</v>
      </c>
      <c r="I25" s="79"/>
    </row>
    <row r="26" spans="1:9" s="20" customFormat="1" ht="12.75">
      <c r="A26" s="83"/>
      <c r="B26" s="83"/>
      <c r="C26" s="83"/>
      <c r="D26" s="83"/>
      <c r="E26" s="84"/>
      <c r="F26" s="83"/>
      <c r="G26" s="83"/>
      <c r="H26" s="83"/>
      <c r="I26" s="83"/>
    </row>
  </sheetData>
  <sheetProtection/>
  <mergeCells count="10">
    <mergeCell ref="B15:C15"/>
    <mergeCell ref="D15:F15"/>
    <mergeCell ref="G15:G16"/>
    <mergeCell ref="H15:H16"/>
    <mergeCell ref="G1:I1"/>
    <mergeCell ref="G2:I2"/>
    <mergeCell ref="G3:I3"/>
    <mergeCell ref="A6:I6"/>
    <mergeCell ref="A8:I9"/>
    <mergeCell ref="B11:H11"/>
  </mergeCells>
  <printOptions horizontalCentered="1"/>
  <pageMargins left="0.7874015748031497" right="0.5905511811023623" top="1.1811023622047245" bottom="1.3779527559055118" header="0" footer="0.1968503937007874"/>
  <pageSetup horizontalDpi="600" verticalDpi="600" orientation="portrait" paperSize="9" scale="75" r:id="rId3"/>
  <headerFooter alignWithMargins="0">
    <oddHeader>&amp;L&amp;G</oddHeader>
    <oddFooter>&amp;C&amp;8
ESTUDIO DEFINITIVO RUTA PE-36G EMP. PE A (TORATA) - OTORA - JAGUAY - OMATE - COALAQUE -PUQUINA - L.D. MOQUEGUA, TRAMO: KM 35 = 00 AL KM 153 + 500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view="pageLayout" zoomScaleNormal="75" zoomScaleSheetLayoutView="85" workbookViewId="0" topLeftCell="A7">
      <selection activeCell="F28" sqref="F28"/>
    </sheetView>
  </sheetViews>
  <sheetFormatPr defaultColWidth="11.421875" defaultRowHeight="12.75"/>
  <cols>
    <col min="1" max="1" width="4.7109375" style="0" customWidth="1"/>
    <col min="2" max="2" width="18.7109375" style="1" customWidth="1"/>
    <col min="3" max="3" width="13.7109375" style="1" customWidth="1"/>
    <col min="4" max="4" width="15.00390625" style="0" customWidth="1"/>
    <col min="5" max="5" width="14.8515625" style="0" customWidth="1"/>
    <col min="6" max="6" width="15.7109375" style="0" customWidth="1"/>
    <col min="7" max="7" width="15.28125" style="0" customWidth="1"/>
    <col min="8" max="8" width="15.57421875" style="0" customWidth="1"/>
    <col min="9" max="9" width="4.7109375" style="0" customWidth="1"/>
    <col min="10" max="11" width="6.7109375" style="0" customWidth="1"/>
    <col min="12" max="12" width="7.8515625" style="0" customWidth="1"/>
    <col min="13" max="13" width="6.7109375" style="0" customWidth="1"/>
  </cols>
  <sheetData>
    <row r="1" spans="7:22" s="2" customFormat="1" ht="11.25">
      <c r="G1" s="164"/>
      <c r="H1" s="165"/>
      <c r="I1" s="165"/>
      <c r="V1" s="3"/>
    </row>
    <row r="2" spans="7:22" s="2" customFormat="1" ht="11.25">
      <c r="G2" s="164"/>
      <c r="H2" s="165"/>
      <c r="I2" s="165"/>
      <c r="U2" s="3"/>
      <c r="V2" s="3"/>
    </row>
    <row r="3" spans="7:22" s="2" customFormat="1" ht="18">
      <c r="G3" s="166"/>
      <c r="H3" s="166"/>
      <c r="I3" s="166"/>
      <c r="U3" s="8"/>
      <c r="V3" s="8"/>
    </row>
    <row r="4" s="2" customFormat="1" ht="11.25">
      <c r="I4" s="4"/>
    </row>
    <row r="5" spans="7:9" s="2" customFormat="1" ht="25.5" customHeight="1">
      <c r="G5" s="6"/>
      <c r="H5" s="6"/>
      <c r="I5" s="6"/>
    </row>
    <row r="6" spans="1:9" s="12" customFormat="1" ht="24" customHeight="1">
      <c r="A6" s="167" t="s">
        <v>3</v>
      </c>
      <c r="B6" s="167"/>
      <c r="C6" s="167"/>
      <c r="D6" s="167"/>
      <c r="E6" s="167"/>
      <c r="F6" s="167"/>
      <c r="G6" s="167"/>
      <c r="H6" s="167"/>
      <c r="I6" s="167"/>
    </row>
    <row r="7" spans="7:9" s="2" customFormat="1" ht="7.5" customHeight="1">
      <c r="G7" s="6"/>
      <c r="H7" s="6"/>
      <c r="I7" s="6"/>
    </row>
    <row r="8" spans="1:9" s="13" customFormat="1" ht="15" customHeight="1">
      <c r="A8" s="168" t="s">
        <v>37</v>
      </c>
      <c r="B8" s="168"/>
      <c r="C8" s="168"/>
      <c r="D8" s="168"/>
      <c r="E8" s="168"/>
      <c r="F8" s="168"/>
      <c r="G8" s="168"/>
      <c r="H8" s="168"/>
      <c r="I8" s="168"/>
    </row>
    <row r="9" spans="1:11" s="13" customFormat="1" ht="15" customHeight="1">
      <c r="A9" s="168"/>
      <c r="B9" s="168"/>
      <c r="C9" s="168"/>
      <c r="D9" s="168"/>
      <c r="E9" s="168"/>
      <c r="F9" s="168"/>
      <c r="G9" s="168"/>
      <c r="H9" s="168"/>
      <c r="I9" s="168"/>
      <c r="J9" s="14"/>
      <c r="K9" s="14"/>
    </row>
    <row r="10" spans="7:9" s="2" customFormat="1" ht="6" customHeight="1">
      <c r="G10" s="6"/>
      <c r="H10" s="6"/>
      <c r="I10" s="6"/>
    </row>
    <row r="11" spans="2:8" s="15" customFormat="1" ht="20.25">
      <c r="B11" s="179" t="s">
        <v>35</v>
      </c>
      <c r="C11" s="179"/>
      <c r="D11" s="179"/>
      <c r="E11" s="179"/>
      <c r="F11" s="179"/>
      <c r="G11" s="179"/>
      <c r="H11" s="179"/>
    </row>
    <row r="12" spans="7:9" s="2" customFormat="1" ht="4.5" customHeight="1">
      <c r="G12" s="6"/>
      <c r="H12" s="6"/>
      <c r="I12" s="6"/>
    </row>
    <row r="13" spans="4:8" s="16" customFormat="1" ht="4.5" customHeight="1">
      <c r="D13" s="17"/>
      <c r="E13" s="17"/>
      <c r="F13" s="17"/>
      <c r="G13" s="17"/>
      <c r="H13" s="17"/>
    </row>
    <row r="14" spans="2:8" s="19" customFormat="1" ht="30" customHeight="1">
      <c r="B14" s="170" t="s">
        <v>15</v>
      </c>
      <c r="C14" s="171"/>
      <c r="D14" s="172" t="s">
        <v>1</v>
      </c>
      <c r="E14" s="173"/>
      <c r="F14" s="174"/>
      <c r="G14" s="175" t="s">
        <v>7</v>
      </c>
      <c r="H14" s="177" t="s">
        <v>9</v>
      </c>
    </row>
    <row r="15" spans="2:8" s="19" customFormat="1" ht="30" customHeight="1">
      <c r="B15" s="155" t="s">
        <v>5</v>
      </c>
      <c r="C15" s="156" t="s">
        <v>6</v>
      </c>
      <c r="D15" s="157" t="s">
        <v>2</v>
      </c>
      <c r="E15" s="155" t="s">
        <v>0</v>
      </c>
      <c r="F15" s="156" t="s">
        <v>10</v>
      </c>
      <c r="G15" s="176"/>
      <c r="H15" s="178"/>
    </row>
    <row r="16" spans="2:8" s="18" customFormat="1" ht="9.75" customHeight="1">
      <c r="B16" s="22"/>
      <c r="C16" s="23"/>
      <c r="D16" s="24"/>
      <c r="E16" s="24"/>
      <c r="F16" s="25"/>
      <c r="G16" s="23"/>
      <c r="H16" s="26"/>
    </row>
    <row r="17" spans="1:8" s="43" customFormat="1" ht="19.5" customHeight="1">
      <c r="A17" s="50"/>
      <c r="B17" s="99"/>
      <c r="C17" s="100"/>
      <c r="D17" s="99"/>
      <c r="E17" s="99"/>
      <c r="F17" s="101"/>
      <c r="G17" s="100"/>
      <c r="H17" s="100"/>
    </row>
    <row r="18" spans="1:8" s="43" customFormat="1" ht="19.5" customHeight="1">
      <c r="A18" s="50"/>
      <c r="B18" s="102">
        <v>35000</v>
      </c>
      <c r="C18" s="103">
        <v>54.85</v>
      </c>
      <c r="D18" s="104">
        <v>35000</v>
      </c>
      <c r="E18" s="104">
        <v>35000</v>
      </c>
      <c r="F18" s="105">
        <f aca="true" t="shared" si="0" ref="F18:F27">ABS(+E18-D18)</f>
        <v>0</v>
      </c>
      <c r="G18" s="106">
        <f>ROUND((ABS(0.5*(E18+D18)-B18)+C18*1000)/1000,3)</f>
        <v>54.85</v>
      </c>
      <c r="H18" s="107">
        <f aca="true" t="shared" si="1" ref="H18:H27">+G18*F18</f>
        <v>0</v>
      </c>
    </row>
    <row r="19" spans="1:8" s="43" customFormat="1" ht="19.5" customHeight="1">
      <c r="A19" s="50"/>
      <c r="B19" s="102"/>
      <c r="C19" s="103"/>
      <c r="D19" s="104">
        <f>+E18</f>
        <v>35000</v>
      </c>
      <c r="E19" s="104">
        <f>(B20+B18)/2</f>
        <v>41500</v>
      </c>
      <c r="F19" s="105">
        <f>ABS(+E19-D19)</f>
        <v>6500</v>
      </c>
      <c r="G19" s="106">
        <f>ROUND((ABS(0.5*(E19+D19)-B18)+C18*1000)/1000,3)</f>
        <v>58.1</v>
      </c>
      <c r="H19" s="107">
        <f t="shared" si="1"/>
        <v>377650</v>
      </c>
    </row>
    <row r="20" spans="1:8" s="43" customFormat="1" ht="19.5" customHeight="1">
      <c r="A20" s="50"/>
      <c r="B20" s="102">
        <v>48000</v>
      </c>
      <c r="C20" s="103">
        <v>0.1</v>
      </c>
      <c r="D20" s="104">
        <f>+E19</f>
        <v>41500</v>
      </c>
      <c r="E20" s="104">
        <f>B20</f>
        <v>48000</v>
      </c>
      <c r="F20" s="105">
        <f t="shared" si="0"/>
        <v>6500</v>
      </c>
      <c r="G20" s="106">
        <f>ROUND((ABS(0.5*(E20+D20)-B20)+C20*1000)/1000,3)</f>
        <v>3.35</v>
      </c>
      <c r="H20" s="107">
        <f t="shared" si="1"/>
        <v>21775</v>
      </c>
    </row>
    <row r="21" spans="1:8" s="43" customFormat="1" ht="19.5" customHeight="1">
      <c r="A21" s="50"/>
      <c r="B21" s="102"/>
      <c r="C21" s="103"/>
      <c r="D21" s="104">
        <f>B20</f>
        <v>48000</v>
      </c>
      <c r="E21" s="104">
        <f>(B22+B20)/2</f>
        <v>50835</v>
      </c>
      <c r="F21" s="105">
        <f t="shared" si="0"/>
        <v>2835</v>
      </c>
      <c r="G21" s="106">
        <f>ROUND((ABS(0.5*(E21+D21)-B20)+C20*1000)/1000,3)</f>
        <v>1.518</v>
      </c>
      <c r="H21" s="107">
        <f t="shared" si="1"/>
        <v>4303.53</v>
      </c>
    </row>
    <row r="22" spans="1:8" s="43" customFormat="1" ht="19.5" customHeight="1">
      <c r="A22" s="50"/>
      <c r="B22" s="102">
        <v>53670</v>
      </c>
      <c r="C22" s="103">
        <v>0.05</v>
      </c>
      <c r="D22" s="104">
        <f>+E21</f>
        <v>50835</v>
      </c>
      <c r="E22" s="104">
        <f>B22</f>
        <v>53670</v>
      </c>
      <c r="F22" s="105">
        <f t="shared" si="0"/>
        <v>2835</v>
      </c>
      <c r="G22" s="106">
        <f>ROUND((ABS(0.5*(E22+D22)-B22)+C22*1000)/1000,3)</f>
        <v>1.468</v>
      </c>
      <c r="H22" s="107">
        <f t="shared" si="1"/>
        <v>4161.78</v>
      </c>
    </row>
    <row r="23" spans="1:8" s="43" customFormat="1" ht="19.5" customHeight="1">
      <c r="A23" s="50"/>
      <c r="B23" s="102"/>
      <c r="C23" s="103"/>
      <c r="D23" s="104">
        <f>B22</f>
        <v>53670</v>
      </c>
      <c r="E23" s="104">
        <f>(B24+B22)/2</f>
        <v>61510</v>
      </c>
      <c r="F23" s="105">
        <f t="shared" si="0"/>
        <v>7840</v>
      </c>
      <c r="G23" s="106">
        <f>ROUND((ABS(0.5*(E23+D23)-B22)+C22*1000)/1000,3)</f>
        <v>3.97</v>
      </c>
      <c r="H23" s="107">
        <f t="shared" si="1"/>
        <v>31124.800000000003</v>
      </c>
    </row>
    <row r="24" spans="1:8" s="43" customFormat="1" ht="19.5" customHeight="1">
      <c r="A24" s="50"/>
      <c r="B24" s="102">
        <v>69350</v>
      </c>
      <c r="C24" s="103">
        <v>0.75</v>
      </c>
      <c r="D24" s="104">
        <f>+E23</f>
        <v>61510</v>
      </c>
      <c r="E24" s="104">
        <f>B24</f>
        <v>69350</v>
      </c>
      <c r="F24" s="105">
        <f t="shared" si="0"/>
        <v>7840</v>
      </c>
      <c r="G24" s="106">
        <f>ROUND((ABS(0.5*(E24+D24)-B24)+C24*1000)/1000,3)</f>
        <v>4.67</v>
      </c>
      <c r="H24" s="107">
        <f t="shared" si="1"/>
        <v>36612.8</v>
      </c>
    </row>
    <row r="25" spans="1:8" s="43" customFormat="1" ht="19.5" customHeight="1">
      <c r="A25" s="50"/>
      <c r="B25" s="102"/>
      <c r="C25" s="103"/>
      <c r="D25" s="104">
        <f>B24</f>
        <v>69350</v>
      </c>
      <c r="E25" s="104">
        <f>(B26+B24)/2</f>
        <v>76880</v>
      </c>
      <c r="F25" s="105">
        <f t="shared" si="0"/>
        <v>7530</v>
      </c>
      <c r="G25" s="106">
        <f>ROUND((ABS(0.5*(E25+D25)-B24)+C24*1000)/1000,3)</f>
        <v>4.515</v>
      </c>
      <c r="H25" s="107">
        <f t="shared" si="1"/>
        <v>33997.95</v>
      </c>
    </row>
    <row r="26" spans="1:8" s="43" customFormat="1" ht="19.5" customHeight="1">
      <c r="A26" s="50"/>
      <c r="B26" s="102">
        <v>84410</v>
      </c>
      <c r="C26" s="103">
        <v>0.6</v>
      </c>
      <c r="D26" s="104">
        <f>+E25</f>
        <v>76880</v>
      </c>
      <c r="E26" s="104">
        <f>B26</f>
        <v>84410</v>
      </c>
      <c r="F26" s="105">
        <f t="shared" si="0"/>
        <v>7530</v>
      </c>
      <c r="G26" s="106">
        <f>ROUND((ABS(0.5*(E26+D26)-B26)+C26*1000)/1000,3)</f>
        <v>4.365</v>
      </c>
      <c r="H26" s="107">
        <f t="shared" si="1"/>
        <v>32868.450000000004</v>
      </c>
    </row>
    <row r="27" spans="1:8" s="43" customFormat="1" ht="19.5" customHeight="1">
      <c r="A27" s="50"/>
      <c r="B27" s="102"/>
      <c r="C27" s="103"/>
      <c r="D27" s="104">
        <f>B26</f>
        <v>84410</v>
      </c>
      <c r="E27" s="104">
        <v>153500</v>
      </c>
      <c r="F27" s="105">
        <f t="shared" si="0"/>
        <v>69090</v>
      </c>
      <c r="G27" s="106">
        <f>ROUND((ABS(0.5*(E27+D27)-B26)+C26*1000)/1000,3)</f>
        <v>35.145</v>
      </c>
      <c r="H27" s="107">
        <f t="shared" si="1"/>
        <v>2428168.0500000003</v>
      </c>
    </row>
    <row r="28" spans="1:7" s="43" customFormat="1" ht="19.5" customHeight="1">
      <c r="A28" s="50"/>
      <c r="B28" s="102"/>
      <c r="C28" s="103"/>
      <c r="D28" s="104"/>
      <c r="E28" s="105"/>
      <c r="F28" s="106"/>
      <c r="G28" s="107"/>
    </row>
    <row r="29" spans="2:8" s="43" customFormat="1" ht="9.75" customHeight="1">
      <c r="B29" s="44"/>
      <c r="C29" s="45"/>
      <c r="D29" s="45"/>
      <c r="E29" s="45"/>
      <c r="F29" s="46"/>
      <c r="G29" s="45"/>
      <c r="H29" s="47"/>
    </row>
    <row r="30" spans="3:8" s="27" customFormat="1" ht="19.5" customHeight="1">
      <c r="C30" s="31"/>
      <c r="D30" s="31"/>
      <c r="E30" s="30" t="s">
        <v>8</v>
      </c>
      <c r="F30" s="32">
        <f>SUM(F16:F28)</f>
        <v>118500</v>
      </c>
      <c r="G30" s="31"/>
      <c r="H30" s="32">
        <f>SUM(H16:H28)</f>
        <v>2970662.3600000003</v>
      </c>
    </row>
    <row r="31" spans="3:8" s="28" customFormat="1" ht="19.5" customHeight="1">
      <c r="C31" s="37"/>
      <c r="D31" s="38"/>
      <c r="E31" s="36" t="s">
        <v>14</v>
      </c>
      <c r="F31" s="34"/>
      <c r="G31" s="34"/>
      <c r="H31" s="29">
        <f>ROUND(+H30/F30,1)</f>
        <v>25.1</v>
      </c>
    </row>
    <row r="32" s="20" customFormat="1" ht="12.75">
      <c r="E32" s="21"/>
    </row>
  </sheetData>
  <sheetProtection/>
  <mergeCells count="10">
    <mergeCell ref="B14:C14"/>
    <mergeCell ref="D14:F14"/>
    <mergeCell ref="G14:G15"/>
    <mergeCell ref="H14:H15"/>
    <mergeCell ref="G1:I1"/>
    <mergeCell ref="G2:I2"/>
    <mergeCell ref="G3:I3"/>
    <mergeCell ref="A6:I6"/>
    <mergeCell ref="A8:I9"/>
    <mergeCell ref="B11:H11"/>
  </mergeCells>
  <printOptions horizontalCentered="1"/>
  <pageMargins left="0.7874015748031497" right="0.5905511811023623" top="0.5905511811023623" bottom="1.3779527559055118" header="0" footer="0.1968503937007874"/>
  <pageSetup horizontalDpi="600" verticalDpi="600" orientation="portrait" paperSize="9" scale="75" r:id="rId3"/>
  <headerFooter alignWithMargins="0">
    <oddHeader>&amp;L&amp;G</oddHeader>
    <oddFooter>&amp;C&amp;8Estudio Definitivo para la Rehabilitacion y Mejoramiento de la Carretera Puerto Bermudez – San Alejandro; Tramo: Dv. Puerto Bermudez - Ciudad Constitucion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SheetLayoutView="100" workbookViewId="0" topLeftCell="A5">
      <selection activeCell="F29" sqref="F29"/>
    </sheetView>
  </sheetViews>
  <sheetFormatPr defaultColWidth="11.421875" defaultRowHeight="12.75"/>
  <cols>
    <col min="1" max="1" width="1.421875" style="0" customWidth="1"/>
    <col min="2" max="2" width="13.28125" style="1" customWidth="1"/>
    <col min="3" max="3" width="17.28125" style="1" customWidth="1"/>
    <col min="4" max="4" width="10.421875" style="1" customWidth="1"/>
    <col min="5" max="5" width="14.28125" style="0" customWidth="1"/>
    <col min="6" max="6" width="15.140625" style="0" customWidth="1"/>
    <col min="7" max="7" width="15.7109375" style="0" customWidth="1"/>
    <col min="8" max="9" width="15.28125" style="0" customWidth="1"/>
    <col min="10" max="10" width="4.7109375" style="0" customWidth="1"/>
    <col min="11" max="12" width="6.7109375" style="0" customWidth="1"/>
    <col min="13" max="13" width="7.8515625" style="0" customWidth="1"/>
    <col min="14" max="14" width="6.7109375" style="0" customWidth="1"/>
  </cols>
  <sheetData>
    <row r="1" spans="8:23" s="2" customFormat="1" ht="11.25">
      <c r="H1" s="164"/>
      <c r="I1" s="165"/>
      <c r="J1" s="165"/>
      <c r="W1" s="3"/>
    </row>
    <row r="2" spans="8:23" s="2" customFormat="1" ht="11.25">
      <c r="H2" s="164"/>
      <c r="I2" s="165"/>
      <c r="J2" s="165"/>
      <c r="V2" s="3"/>
      <c r="W2" s="3"/>
    </row>
    <row r="3" spans="8:23" s="2" customFormat="1" ht="18">
      <c r="H3" s="166"/>
      <c r="I3" s="166"/>
      <c r="J3" s="166"/>
      <c r="V3" s="8"/>
      <c r="W3" s="8"/>
    </row>
    <row r="4" s="2" customFormat="1" ht="11.25">
      <c r="J4" s="4"/>
    </row>
    <row r="5" spans="8:10" s="2" customFormat="1" ht="18" customHeight="1">
      <c r="H5" s="6"/>
      <c r="I5" s="6"/>
      <c r="J5" s="6"/>
    </row>
    <row r="6" spans="1:10" s="12" customFormat="1" ht="24" customHeight="1">
      <c r="A6" s="167" t="s">
        <v>3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8:10" s="2" customFormat="1" ht="7.5" customHeight="1">
      <c r="H7" s="6"/>
      <c r="I7" s="6"/>
      <c r="J7" s="6"/>
    </row>
    <row r="8" spans="1:10" s="13" customFormat="1" ht="15" customHeight="1">
      <c r="A8" s="121"/>
      <c r="B8" s="181" t="s">
        <v>27</v>
      </c>
      <c r="C8" s="181"/>
      <c r="D8" s="181"/>
      <c r="E8" s="181"/>
      <c r="F8" s="181"/>
      <c r="G8" s="181"/>
      <c r="H8" s="181"/>
      <c r="I8" s="181"/>
      <c r="J8" s="121"/>
    </row>
    <row r="9" spans="1:12" s="13" customFormat="1" ht="15" customHeight="1">
      <c r="A9" s="121"/>
      <c r="B9" s="181" t="s">
        <v>28</v>
      </c>
      <c r="C9" s="181"/>
      <c r="D9" s="181"/>
      <c r="E9" s="181"/>
      <c r="F9" s="181"/>
      <c r="G9" s="181"/>
      <c r="H9" s="181"/>
      <c r="I9" s="181"/>
      <c r="J9" s="121"/>
      <c r="K9" s="14"/>
      <c r="L9" s="14"/>
    </row>
    <row r="10" spans="8:10" s="2" customFormat="1" ht="14.25" customHeight="1">
      <c r="H10" s="6"/>
      <c r="I10" s="6"/>
      <c r="J10" s="6"/>
    </row>
    <row r="11" spans="2:9" s="15" customFormat="1" ht="20.25">
      <c r="B11" s="180" t="s">
        <v>4</v>
      </c>
      <c r="C11" s="180"/>
      <c r="D11" s="180"/>
      <c r="E11" s="180"/>
      <c r="F11" s="180"/>
      <c r="G11" s="180"/>
      <c r="H11" s="180"/>
      <c r="I11" s="180"/>
    </row>
    <row r="12" spans="8:10" s="2" customFormat="1" ht="25.5" customHeight="1">
      <c r="H12" s="6"/>
      <c r="I12" s="6"/>
      <c r="J12" s="6"/>
    </row>
    <row r="13" spans="1:10" s="2" customFormat="1" ht="15">
      <c r="A13" s="57"/>
      <c r="B13" s="59" t="s">
        <v>11</v>
      </c>
      <c r="C13" s="59"/>
      <c r="D13" s="60" t="s">
        <v>13</v>
      </c>
      <c r="E13" s="57"/>
      <c r="F13" s="57"/>
      <c r="G13" s="57"/>
      <c r="H13" s="58"/>
      <c r="I13" s="58"/>
      <c r="J13" s="58"/>
    </row>
    <row r="14" spans="1:10" s="2" customFormat="1" ht="15">
      <c r="A14" s="57"/>
      <c r="B14" s="59"/>
      <c r="C14" s="59"/>
      <c r="D14" s="60" t="s">
        <v>12</v>
      </c>
      <c r="E14" s="57"/>
      <c r="F14" s="57"/>
      <c r="G14" s="57"/>
      <c r="H14" s="58"/>
      <c r="I14" s="58"/>
      <c r="J14" s="58"/>
    </row>
    <row r="15" spans="1:10" s="16" customFormat="1" ht="12" customHeight="1">
      <c r="A15" s="61"/>
      <c r="B15" s="61"/>
      <c r="C15" s="61"/>
      <c r="D15" s="61"/>
      <c r="E15" s="62"/>
      <c r="F15" s="62"/>
      <c r="G15" s="62"/>
      <c r="H15" s="62"/>
      <c r="I15" s="62"/>
      <c r="J15" s="61"/>
    </row>
    <row r="16" spans="1:10" s="19" customFormat="1" ht="30" customHeight="1">
      <c r="A16" s="63"/>
      <c r="B16" s="158" t="s">
        <v>26</v>
      </c>
      <c r="C16" s="158"/>
      <c r="D16" s="158"/>
      <c r="E16" s="159" t="s">
        <v>1</v>
      </c>
      <c r="F16" s="160"/>
      <c r="G16" s="161"/>
      <c r="H16" s="162" t="s">
        <v>7</v>
      </c>
      <c r="I16" s="162" t="s">
        <v>9</v>
      </c>
      <c r="J16" s="63"/>
    </row>
    <row r="17" spans="1:10" s="19" customFormat="1" ht="30" customHeight="1">
      <c r="A17" s="63"/>
      <c r="B17" s="152" t="s">
        <v>5</v>
      </c>
      <c r="C17" s="153"/>
      <c r="D17" s="154" t="s">
        <v>6</v>
      </c>
      <c r="E17" s="144" t="s">
        <v>2</v>
      </c>
      <c r="F17" s="145" t="s">
        <v>0</v>
      </c>
      <c r="G17" s="143" t="s">
        <v>10</v>
      </c>
      <c r="H17" s="163"/>
      <c r="I17" s="163"/>
      <c r="J17" s="63"/>
    </row>
    <row r="18" spans="1:10" s="18" customFormat="1" ht="9.75" customHeight="1">
      <c r="A18" s="64"/>
      <c r="B18" s="99"/>
      <c r="C18" s="99"/>
      <c r="D18" s="100"/>
      <c r="E18" s="99"/>
      <c r="F18" s="99"/>
      <c r="G18" s="101"/>
      <c r="H18" s="100"/>
      <c r="I18" s="100"/>
      <c r="J18" s="64"/>
    </row>
    <row r="19" spans="1:10" s="43" customFormat="1" ht="19.5" customHeight="1">
      <c r="A19" s="70"/>
      <c r="B19" s="102">
        <v>13060</v>
      </c>
      <c r="C19" s="120" t="s">
        <v>29</v>
      </c>
      <c r="D19" s="103">
        <v>0.06</v>
      </c>
      <c r="E19" s="104">
        <v>35000</v>
      </c>
      <c r="F19" s="104">
        <v>39675</v>
      </c>
      <c r="G19" s="105">
        <f aca="true" t="shared" si="0" ref="G19:G26">ABS(+F19-E19)</f>
        <v>4675</v>
      </c>
      <c r="H19" s="106">
        <f>ROUND((ABS(0.5*(F19+E19)-B19)+D19*1000)/1000,3)</f>
        <v>24.338</v>
      </c>
      <c r="I19" s="107">
        <f aca="true" t="shared" si="1" ref="I19:I26">+H19*G19</f>
        <v>113780.15000000001</v>
      </c>
      <c r="J19" s="70"/>
    </row>
    <row r="20" spans="1:10" s="43" customFormat="1" ht="19.5" customHeight="1">
      <c r="A20" s="70"/>
      <c r="B20" s="102"/>
      <c r="C20" s="102"/>
      <c r="D20" s="103"/>
      <c r="E20" s="104">
        <v>39675</v>
      </c>
      <c r="F20" s="104">
        <f>(B21+B19)/2</f>
        <v>44350</v>
      </c>
      <c r="G20" s="105">
        <f t="shared" si="0"/>
        <v>4675</v>
      </c>
      <c r="H20" s="106">
        <f>ROUND((ABS(0.5*(F20+E20)-B19)+D19*1000)/1000,3)</f>
        <v>29.013</v>
      </c>
      <c r="I20" s="107">
        <f t="shared" si="1"/>
        <v>135635.775</v>
      </c>
      <c r="J20" s="70"/>
    </row>
    <row r="21" spans="1:10" s="43" customFormat="1" ht="19.5" customHeight="1">
      <c r="A21" s="70"/>
      <c r="B21" s="102">
        <v>75640</v>
      </c>
      <c r="C21" s="120" t="s">
        <v>30</v>
      </c>
      <c r="D21" s="103">
        <v>0.4</v>
      </c>
      <c r="E21" s="104">
        <f>+F20</f>
        <v>44350</v>
      </c>
      <c r="F21" s="104">
        <f>B21</f>
        <v>75640</v>
      </c>
      <c r="G21" s="105">
        <f t="shared" si="0"/>
        <v>31290</v>
      </c>
      <c r="H21" s="106">
        <f>ROUND((ABS(0.5*(F21+E21)-B21)+D21*1000)/1000,3)</f>
        <v>16.045</v>
      </c>
      <c r="I21" s="107">
        <f t="shared" si="1"/>
        <v>502048.05000000005</v>
      </c>
      <c r="J21" s="70"/>
    </row>
    <row r="22" spans="1:10" s="43" customFormat="1" ht="19.5" customHeight="1">
      <c r="A22" s="70"/>
      <c r="B22" s="102"/>
      <c r="C22" s="102"/>
      <c r="D22" s="103"/>
      <c r="E22" s="104">
        <f>B21</f>
        <v>75640</v>
      </c>
      <c r="F22" s="104">
        <f>(B23+B21)/2</f>
        <v>80070</v>
      </c>
      <c r="G22" s="105">
        <f t="shared" si="0"/>
        <v>4430</v>
      </c>
      <c r="H22" s="106">
        <f>ROUND((ABS(0.5*(F22+E22)-B21)+D21*1000)/1000,3)</f>
        <v>2.615</v>
      </c>
      <c r="I22" s="107">
        <f t="shared" si="1"/>
        <v>11584.45</v>
      </c>
      <c r="J22" s="70"/>
    </row>
    <row r="23" spans="1:10" s="43" customFormat="1" ht="19.5" customHeight="1">
      <c r="A23" s="70"/>
      <c r="B23" s="102">
        <v>84500</v>
      </c>
      <c r="C23" s="120" t="s">
        <v>31</v>
      </c>
      <c r="D23" s="103">
        <v>0.65</v>
      </c>
      <c r="E23" s="104">
        <f>+F22</f>
        <v>80070</v>
      </c>
      <c r="F23" s="104">
        <f>B23</f>
        <v>84500</v>
      </c>
      <c r="G23" s="105">
        <f t="shared" si="0"/>
        <v>4430</v>
      </c>
      <c r="H23" s="106">
        <f>ROUND((ABS(0.5*(F23+E23)-B23)+D23*1000)/1000,3)</f>
        <v>2.865</v>
      </c>
      <c r="I23" s="107">
        <f t="shared" si="1"/>
        <v>12691.95</v>
      </c>
      <c r="J23" s="70"/>
    </row>
    <row r="24" spans="1:10" s="43" customFormat="1" ht="19.5" customHeight="1">
      <c r="A24" s="70"/>
      <c r="B24" s="102"/>
      <c r="C24" s="102"/>
      <c r="D24" s="103"/>
      <c r="E24" s="104">
        <f>B23</f>
        <v>84500</v>
      </c>
      <c r="F24" s="122">
        <f>(B25+B23)/2</f>
        <v>88125</v>
      </c>
      <c r="G24" s="105">
        <f t="shared" si="0"/>
        <v>3625</v>
      </c>
      <c r="H24" s="106">
        <f>ROUND((ABS(0.5*(F24+E24)-B23)+D23*1000)/1000,3)</f>
        <v>2.463</v>
      </c>
      <c r="I24" s="107">
        <f t="shared" si="1"/>
        <v>8928.375</v>
      </c>
      <c r="J24" s="70"/>
    </row>
    <row r="25" spans="1:10" s="43" customFormat="1" ht="19.5" customHeight="1">
      <c r="A25" s="70"/>
      <c r="B25" s="102">
        <v>91750</v>
      </c>
      <c r="C25" s="120" t="s">
        <v>32</v>
      </c>
      <c r="D25" s="103">
        <v>0.05</v>
      </c>
      <c r="E25" s="104">
        <f>+F24</f>
        <v>88125</v>
      </c>
      <c r="F25" s="104">
        <f>B25</f>
        <v>91750</v>
      </c>
      <c r="G25" s="105">
        <f t="shared" si="0"/>
        <v>3625</v>
      </c>
      <c r="H25" s="106">
        <f>ROUND((ABS(0.5*(F25+E25)-B25)+D25*1000)/1000,3)</f>
        <v>1.863</v>
      </c>
      <c r="I25" s="107">
        <f t="shared" si="1"/>
        <v>6753.375</v>
      </c>
      <c r="J25" s="70"/>
    </row>
    <row r="26" spans="1:10" s="43" customFormat="1" ht="19.5" customHeight="1">
      <c r="A26" s="70"/>
      <c r="B26" s="102"/>
      <c r="C26" s="102"/>
      <c r="D26" s="103"/>
      <c r="E26" s="104">
        <f>B25</f>
        <v>91750</v>
      </c>
      <c r="F26" s="104">
        <v>153500</v>
      </c>
      <c r="G26" s="105">
        <f t="shared" si="0"/>
        <v>61750</v>
      </c>
      <c r="H26" s="106">
        <f>ROUND((ABS(0.5*(F26+E26)-B25)+D25*1000)/1000,3)</f>
        <v>30.925</v>
      </c>
      <c r="I26" s="107">
        <f t="shared" si="1"/>
        <v>1909618.75</v>
      </c>
      <c r="J26" s="70"/>
    </row>
    <row r="27" spans="1:10" s="43" customFormat="1" ht="19.5" customHeight="1" hidden="1">
      <c r="A27" s="70"/>
      <c r="B27" s="102"/>
      <c r="C27" s="120"/>
      <c r="D27" s="103"/>
      <c r="E27" s="104"/>
      <c r="F27" s="104"/>
      <c r="G27" s="105"/>
      <c r="H27" s="106"/>
      <c r="I27" s="107"/>
      <c r="J27" s="70"/>
    </row>
    <row r="28" spans="1:10" s="43" customFormat="1" ht="19.5" customHeight="1" hidden="1">
      <c r="A28" s="70"/>
      <c r="B28" s="102"/>
      <c r="C28" s="102"/>
      <c r="D28" s="103"/>
      <c r="E28" s="104"/>
      <c r="F28" s="104"/>
      <c r="G28" s="105"/>
      <c r="H28" s="106"/>
      <c r="I28" s="107"/>
      <c r="J28" s="70"/>
    </row>
    <row r="29" spans="1:10" s="43" customFormat="1" ht="19.5" customHeight="1">
      <c r="A29" s="70"/>
      <c r="B29" s="108"/>
      <c r="C29" s="108"/>
      <c r="D29" s="109"/>
      <c r="E29" s="110"/>
      <c r="F29" s="110"/>
      <c r="G29" s="111"/>
      <c r="H29" s="112"/>
      <c r="I29" s="113"/>
      <c r="J29" s="70"/>
    </row>
    <row r="30" spans="1:10" s="43" customFormat="1" ht="19.5" customHeight="1">
      <c r="A30" s="70"/>
      <c r="B30" s="85"/>
      <c r="C30" s="85"/>
      <c r="D30" s="85"/>
      <c r="E30" s="85"/>
      <c r="F30" s="86" t="s">
        <v>8</v>
      </c>
      <c r="G30" s="87">
        <f>SUM(G19:G26)</f>
        <v>118500</v>
      </c>
      <c r="H30" s="88"/>
      <c r="I30" s="89">
        <f>SUM(I19:I26)</f>
        <v>2701040.875</v>
      </c>
      <c r="J30" s="70"/>
    </row>
    <row r="31" spans="1:10" s="28" customFormat="1" ht="19.5" customHeight="1">
      <c r="A31" s="79"/>
      <c r="B31" s="79"/>
      <c r="C31" s="79"/>
      <c r="D31" s="79"/>
      <c r="E31" s="79"/>
      <c r="F31" s="95" t="s">
        <v>24</v>
      </c>
      <c r="G31" s="90"/>
      <c r="H31" s="90"/>
      <c r="I31" s="96">
        <f>ROUND(+I30/G30,1)</f>
        <v>22.8</v>
      </c>
      <c r="J31" s="79"/>
    </row>
    <row r="32" spans="1:10" s="20" customFormat="1" ht="12.75">
      <c r="A32" s="83"/>
      <c r="B32" s="83"/>
      <c r="C32" s="83"/>
      <c r="D32" s="83"/>
      <c r="E32" s="83"/>
      <c r="F32" s="84"/>
      <c r="G32" s="83"/>
      <c r="H32" s="83"/>
      <c r="I32" s="83"/>
      <c r="J32" s="83"/>
    </row>
    <row r="33" spans="1:10" ht="12.75">
      <c r="A33" s="91"/>
      <c r="B33" s="92"/>
      <c r="C33" s="92"/>
      <c r="D33" s="92"/>
      <c r="E33" s="91"/>
      <c r="F33" s="91"/>
      <c r="G33" s="91"/>
      <c r="H33" s="91"/>
      <c r="I33" s="91"/>
      <c r="J33" s="91"/>
    </row>
    <row r="34" spans="1:10" ht="12.75">
      <c r="A34" s="91"/>
      <c r="B34" s="92"/>
      <c r="C34" s="92"/>
      <c r="D34" s="92"/>
      <c r="E34" s="91"/>
      <c r="F34" s="91"/>
      <c r="G34" s="91"/>
      <c r="H34" s="91"/>
      <c r="I34" s="91"/>
      <c r="J34" s="91"/>
    </row>
  </sheetData>
  <sheetProtection/>
  <mergeCells count="11">
    <mergeCell ref="B8:I8"/>
    <mergeCell ref="B16:D16"/>
    <mergeCell ref="E16:G16"/>
    <mergeCell ref="H16:H17"/>
    <mergeCell ref="I16:I17"/>
    <mergeCell ref="H1:J1"/>
    <mergeCell ref="H2:J2"/>
    <mergeCell ref="H3:J3"/>
    <mergeCell ref="A6:J6"/>
    <mergeCell ref="B11:I11"/>
    <mergeCell ref="B9:I9"/>
  </mergeCells>
  <printOptions horizontalCentered="1"/>
  <pageMargins left="0.7874015748031497" right="0.5905511811023623" top="0.5905511811023623" bottom="1.3779527559055118" header="0" footer="0.1968503937007874"/>
  <pageSetup horizontalDpi="600" verticalDpi="600" orientation="portrait" paperSize="9" scale="65" r:id="rId3"/>
  <headerFooter alignWithMargins="0"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Normal="75" zoomScaleSheetLayoutView="100" zoomScalePageLayoutView="90" workbookViewId="0" topLeftCell="A1">
      <selection activeCell="D21" sqref="D21"/>
    </sheetView>
  </sheetViews>
  <sheetFormatPr defaultColWidth="11.421875" defaultRowHeight="12.75"/>
  <cols>
    <col min="1" max="1" width="4.7109375" style="0" customWidth="1"/>
    <col min="2" max="2" width="18.7109375" style="1" customWidth="1"/>
    <col min="3" max="3" width="13.8515625" style="1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8" width="17.7109375" style="0" customWidth="1"/>
    <col min="9" max="9" width="4.7109375" style="0" customWidth="1"/>
    <col min="10" max="11" width="6.7109375" style="0" customWidth="1"/>
    <col min="12" max="12" width="7.8515625" style="0" customWidth="1"/>
    <col min="13" max="13" width="6.7109375" style="0" customWidth="1"/>
  </cols>
  <sheetData>
    <row r="1" spans="7:9" s="2" customFormat="1" ht="25.5" customHeight="1">
      <c r="G1" s="6"/>
      <c r="H1" s="6"/>
      <c r="I1" s="6"/>
    </row>
    <row r="2" spans="1:9" s="12" customFormat="1" ht="24" customHeight="1">
      <c r="A2" s="167" t="s">
        <v>3</v>
      </c>
      <c r="B2" s="167"/>
      <c r="C2" s="167"/>
      <c r="D2" s="167"/>
      <c r="E2" s="167"/>
      <c r="F2" s="167"/>
      <c r="G2" s="167"/>
      <c r="H2" s="167"/>
      <c r="I2" s="167"/>
    </row>
    <row r="3" spans="7:9" s="2" customFormat="1" ht="7.5" customHeight="1">
      <c r="G3" s="6"/>
      <c r="H3" s="6"/>
      <c r="I3" s="6"/>
    </row>
    <row r="4" spans="1:9" s="13" customFormat="1" ht="15" customHeight="1">
      <c r="A4" s="168" t="s">
        <v>37</v>
      </c>
      <c r="B4" s="168"/>
      <c r="C4" s="168"/>
      <c r="D4" s="168"/>
      <c r="E4" s="168"/>
      <c r="F4" s="168"/>
      <c r="G4" s="168"/>
      <c r="H4" s="168"/>
      <c r="I4" s="168"/>
    </row>
    <row r="5" spans="1:11" s="13" customFormat="1" ht="15" customHeight="1">
      <c r="A5" s="168"/>
      <c r="B5" s="168"/>
      <c r="C5" s="168"/>
      <c r="D5" s="168"/>
      <c r="E5" s="168"/>
      <c r="F5" s="168"/>
      <c r="G5" s="168"/>
      <c r="H5" s="168"/>
      <c r="I5" s="168"/>
      <c r="J5" s="14"/>
      <c r="K5" s="14"/>
    </row>
    <row r="6" spans="1:9" s="2" customFormat="1" ht="25.5" customHeight="1">
      <c r="A6" s="57"/>
      <c r="B6" s="57"/>
      <c r="C6" s="57"/>
      <c r="D6" s="57"/>
      <c r="E6" s="57"/>
      <c r="F6" s="57"/>
      <c r="G6" s="58"/>
      <c r="H6" s="58"/>
      <c r="I6" s="58"/>
    </row>
    <row r="7" spans="1:9" s="15" customFormat="1" ht="20.25">
      <c r="A7" s="180" t="s">
        <v>33</v>
      </c>
      <c r="B7" s="180"/>
      <c r="C7" s="180"/>
      <c r="D7" s="180"/>
      <c r="E7" s="180"/>
      <c r="F7" s="180"/>
      <c r="G7" s="180"/>
      <c r="H7" s="180"/>
      <c r="I7" s="180"/>
    </row>
    <row r="8" spans="1:9" s="2" customFormat="1" ht="25.5" customHeight="1">
      <c r="A8" s="57"/>
      <c r="B8" s="57"/>
      <c r="C8" s="57"/>
      <c r="D8" s="57"/>
      <c r="E8" s="57"/>
      <c r="F8" s="57"/>
      <c r="G8" s="58"/>
      <c r="H8" s="58"/>
      <c r="I8" s="58"/>
    </row>
    <row r="9" spans="1:9" s="2" customFormat="1" ht="15">
      <c r="A9" s="57"/>
      <c r="B9" s="59" t="s">
        <v>11</v>
      </c>
      <c r="C9" s="60" t="s">
        <v>34</v>
      </c>
      <c r="D9" s="59"/>
      <c r="E9" s="60"/>
      <c r="F9" s="57"/>
      <c r="G9" s="58"/>
      <c r="H9" s="58"/>
      <c r="I9" s="58"/>
    </row>
    <row r="10" spans="1:9" s="16" customFormat="1" ht="12" customHeight="1">
      <c r="A10" s="61"/>
      <c r="B10" s="61"/>
      <c r="C10" s="61"/>
      <c r="D10" s="62"/>
      <c r="E10" s="62"/>
      <c r="F10" s="62"/>
      <c r="G10" s="62"/>
      <c r="H10" s="62"/>
      <c r="I10" s="61"/>
    </row>
    <row r="11" spans="1:9" s="19" customFormat="1" ht="30" customHeight="1">
      <c r="A11" s="63"/>
      <c r="B11" s="182" t="s">
        <v>15</v>
      </c>
      <c r="C11" s="183"/>
      <c r="D11" s="184" t="s">
        <v>1</v>
      </c>
      <c r="E11" s="185"/>
      <c r="F11" s="186"/>
      <c r="G11" s="187" t="s">
        <v>7</v>
      </c>
      <c r="H11" s="189" t="s">
        <v>9</v>
      </c>
      <c r="I11" s="63"/>
    </row>
    <row r="12" spans="1:9" s="19" customFormat="1" ht="30" customHeight="1">
      <c r="A12" s="63"/>
      <c r="B12" s="149" t="s">
        <v>5</v>
      </c>
      <c r="C12" s="150" t="s">
        <v>6</v>
      </c>
      <c r="D12" s="151" t="s">
        <v>2</v>
      </c>
      <c r="E12" s="149" t="s">
        <v>0</v>
      </c>
      <c r="F12" s="150" t="s">
        <v>10</v>
      </c>
      <c r="G12" s="188"/>
      <c r="H12" s="190"/>
      <c r="I12" s="63"/>
    </row>
    <row r="13" spans="1:9" s="18" customFormat="1" ht="9.75" customHeight="1">
      <c r="A13" s="64"/>
      <c r="B13" s="65"/>
      <c r="C13" s="66"/>
      <c r="D13" s="67"/>
      <c r="E13" s="67"/>
      <c r="F13" s="68"/>
      <c r="G13" s="66"/>
      <c r="H13" s="69"/>
      <c r="I13" s="64"/>
    </row>
    <row r="14" spans="1:9" s="43" customFormat="1" ht="19.5" customHeight="1">
      <c r="A14" s="70"/>
      <c r="B14" s="102">
        <v>48000</v>
      </c>
      <c r="C14" s="103">
        <v>0.1</v>
      </c>
      <c r="D14" s="104">
        <v>35000</v>
      </c>
      <c r="E14" s="104">
        <f>B14</f>
        <v>48000</v>
      </c>
      <c r="F14" s="105">
        <f aca="true" t="shared" si="0" ref="F14:F19">ABS(+E14-D14)</f>
        <v>13000</v>
      </c>
      <c r="G14" s="106">
        <f>ROUND((ABS(0.5*(E14+D14)-B14)+C14*1000)/1000,3)</f>
        <v>6.6</v>
      </c>
      <c r="H14" s="107">
        <f aca="true" t="shared" si="1" ref="H14:H19">+G14*F14</f>
        <v>85800</v>
      </c>
      <c r="I14" s="70"/>
    </row>
    <row r="15" spans="1:9" s="43" customFormat="1" ht="19.5" customHeight="1">
      <c r="A15" s="70"/>
      <c r="B15" s="102"/>
      <c r="C15" s="103"/>
      <c r="D15" s="104">
        <f>B14</f>
        <v>48000</v>
      </c>
      <c r="E15" s="104">
        <f>(B16+B14)/2</f>
        <v>50835</v>
      </c>
      <c r="F15" s="105">
        <f t="shared" si="0"/>
        <v>2835</v>
      </c>
      <c r="G15" s="106">
        <f>ROUND((ABS(0.5*(E15+D15)-B14)+C14*1000)/1000,3)</f>
        <v>1.518</v>
      </c>
      <c r="H15" s="107">
        <f t="shared" si="1"/>
        <v>4303.53</v>
      </c>
      <c r="I15" s="70"/>
    </row>
    <row r="16" spans="1:9" s="43" customFormat="1" ht="19.5" customHeight="1">
      <c r="A16" s="70"/>
      <c r="B16" s="102">
        <v>53670</v>
      </c>
      <c r="C16" s="103">
        <v>0.05</v>
      </c>
      <c r="D16" s="104">
        <f>+E15</f>
        <v>50835</v>
      </c>
      <c r="E16" s="104">
        <f>B16</f>
        <v>53670</v>
      </c>
      <c r="F16" s="105">
        <f t="shared" si="0"/>
        <v>2835</v>
      </c>
      <c r="G16" s="106">
        <f>ROUND((ABS(0.5*(E16+D16)-B16)+C16*1000)/1000,3)</f>
        <v>1.468</v>
      </c>
      <c r="H16" s="107">
        <f t="shared" si="1"/>
        <v>4161.78</v>
      </c>
      <c r="I16" s="70"/>
    </row>
    <row r="17" spans="1:9" s="43" customFormat="1" ht="19.5" customHeight="1">
      <c r="A17" s="70"/>
      <c r="B17" s="102"/>
      <c r="C17" s="103"/>
      <c r="D17" s="104">
        <f>B16</f>
        <v>53670</v>
      </c>
      <c r="E17" s="104">
        <f>(B18+B16)/2</f>
        <v>61510</v>
      </c>
      <c r="F17" s="105">
        <f t="shared" si="0"/>
        <v>7840</v>
      </c>
      <c r="G17" s="106">
        <f>ROUND((ABS(0.5*(E17+D17)-B16)+C16*1000)/1000,3)</f>
        <v>3.97</v>
      </c>
      <c r="H17" s="107">
        <f t="shared" si="1"/>
        <v>31124.800000000003</v>
      </c>
      <c r="I17" s="70"/>
    </row>
    <row r="18" spans="1:9" s="43" customFormat="1" ht="19.5" customHeight="1">
      <c r="A18" s="70"/>
      <c r="B18" s="102">
        <v>69350</v>
      </c>
      <c r="C18" s="103">
        <v>0.75</v>
      </c>
      <c r="D18" s="104">
        <f>+E17</f>
        <v>61510</v>
      </c>
      <c r="E18" s="104">
        <f>B18</f>
        <v>69350</v>
      </c>
      <c r="F18" s="105">
        <f t="shared" si="0"/>
        <v>7840</v>
      </c>
      <c r="G18" s="106">
        <f>ROUND((ABS(0.5*(E18+D18)-B18)+C18*1000)/1000,3)</f>
        <v>4.67</v>
      </c>
      <c r="H18" s="107">
        <f t="shared" si="1"/>
        <v>36612.8</v>
      </c>
      <c r="I18" s="70"/>
    </row>
    <row r="19" spans="1:9" s="43" customFormat="1" ht="19.5" customHeight="1">
      <c r="A19" s="70"/>
      <c r="B19" s="102"/>
      <c r="C19" s="103"/>
      <c r="D19" s="104">
        <f>B18</f>
        <v>69350</v>
      </c>
      <c r="E19" s="104">
        <v>153500</v>
      </c>
      <c r="F19" s="105">
        <f t="shared" si="0"/>
        <v>84150</v>
      </c>
      <c r="G19" s="106">
        <f>ROUND((ABS(0.5*(E19+D19)-B18)+C18*1000)/1000,3)</f>
        <v>42.825</v>
      </c>
      <c r="H19" s="107">
        <f t="shared" si="1"/>
        <v>3603723.7500000005</v>
      </c>
      <c r="I19" s="70"/>
    </row>
    <row r="20" spans="1:9" s="43" customFormat="1" ht="19.5" customHeight="1">
      <c r="A20" s="70"/>
      <c r="B20" s="102"/>
      <c r="C20" s="103"/>
      <c r="D20" s="104"/>
      <c r="E20" s="104"/>
      <c r="F20" s="105"/>
      <c r="G20" s="106"/>
      <c r="H20" s="107"/>
      <c r="I20" s="70"/>
    </row>
    <row r="21" spans="1:9" s="43" customFormat="1" ht="9.75" customHeight="1">
      <c r="A21" s="70"/>
      <c r="B21" s="71"/>
      <c r="C21" s="72"/>
      <c r="D21" s="72"/>
      <c r="E21" s="72"/>
      <c r="F21" s="73"/>
      <c r="G21" s="72"/>
      <c r="H21" s="74"/>
      <c r="I21" s="70"/>
    </row>
    <row r="22" spans="1:9" s="27" customFormat="1" ht="19.5" customHeight="1">
      <c r="A22" s="75"/>
      <c r="B22" s="75"/>
      <c r="C22" s="76"/>
      <c r="D22" s="76"/>
      <c r="E22" s="77" t="s">
        <v>8</v>
      </c>
      <c r="F22" s="78">
        <f>SUM(F14:F20)</f>
        <v>118500</v>
      </c>
      <c r="G22" s="76"/>
      <c r="H22" s="78">
        <f>SUM(H14:H20)</f>
        <v>3765726.6600000006</v>
      </c>
      <c r="I22" s="75"/>
    </row>
    <row r="23" spans="1:9" s="28" customFormat="1" ht="19.5" customHeight="1">
      <c r="A23" s="79"/>
      <c r="B23" s="79"/>
      <c r="C23" s="80"/>
      <c r="D23" s="81"/>
      <c r="E23" s="93" t="s">
        <v>24</v>
      </c>
      <c r="F23" s="82"/>
      <c r="G23" s="82"/>
      <c r="H23" s="94">
        <f>ROUND(+H22/F22,1)</f>
        <v>31.8</v>
      </c>
      <c r="I23" s="79"/>
    </row>
    <row r="24" spans="1:9" s="20" customFormat="1" ht="12.75">
      <c r="A24" s="83"/>
      <c r="B24" s="83"/>
      <c r="C24" s="83"/>
      <c r="D24" s="83"/>
      <c r="E24" s="84"/>
      <c r="F24" s="83"/>
      <c r="G24" s="83"/>
      <c r="H24" s="83"/>
      <c r="I24" s="83"/>
    </row>
  </sheetData>
  <sheetProtection/>
  <mergeCells count="7">
    <mergeCell ref="A2:I2"/>
    <mergeCell ref="A4:I5"/>
    <mergeCell ref="B11:C11"/>
    <mergeCell ref="D11:F11"/>
    <mergeCell ref="G11:G12"/>
    <mergeCell ref="H11:H12"/>
    <mergeCell ref="A7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 alignWithMargins="0">
    <oddHeader>&amp;L&amp;G</oddHeader>
    <oddFooter>&amp;C&amp;8Estudio Definitivo para la Rehabilitacion y Mejoramiento de la Carretera Puerto Bermudez – San Alejandro; Tramo: Dv. Puerto Bermudez - Ciudad Constitucion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view="pageBreakPreview" zoomScaleNormal="75" zoomScaleSheetLayoutView="100" zoomScalePageLayoutView="0" workbookViewId="0" topLeftCell="A1">
      <selection activeCell="C34" sqref="C34"/>
    </sheetView>
  </sheetViews>
  <sheetFormatPr defaultColWidth="11.421875" defaultRowHeight="12.75"/>
  <cols>
    <col min="1" max="1" width="4.7109375" style="0" customWidth="1"/>
    <col min="2" max="2" width="20.7109375" style="1" customWidth="1"/>
    <col min="3" max="6" width="20.7109375" style="0" customWidth="1"/>
    <col min="7" max="7" width="4.7109375" style="0" customWidth="1"/>
    <col min="8" max="9" width="6.7109375" style="0" customWidth="1"/>
    <col min="10" max="10" width="7.8515625" style="0" customWidth="1"/>
    <col min="11" max="11" width="6.7109375" style="0" customWidth="1"/>
  </cols>
  <sheetData>
    <row r="1" spans="7:20" s="2" customFormat="1" ht="12">
      <c r="G1" s="4"/>
      <c r="T1" s="3"/>
    </row>
    <row r="2" spans="7:20" s="2" customFormat="1" ht="12">
      <c r="G2" s="5"/>
      <c r="S2" s="3"/>
      <c r="T2" s="3"/>
    </row>
    <row r="3" spans="5:20" s="2" customFormat="1" ht="19.5">
      <c r="E3" s="6"/>
      <c r="G3" s="7"/>
      <c r="S3" s="8"/>
      <c r="T3" s="8"/>
    </row>
    <row r="4" s="2" customFormat="1" ht="12">
      <c r="G4" s="4"/>
    </row>
    <row r="5" spans="5:7" s="2" customFormat="1" ht="25.5" customHeight="1">
      <c r="E5" s="6"/>
      <c r="F5" s="6"/>
      <c r="G5" s="6"/>
    </row>
    <row r="6" spans="1:7" s="12" customFormat="1" ht="24" customHeight="1">
      <c r="A6" s="9" t="s">
        <v>3</v>
      </c>
      <c r="C6" s="10"/>
      <c r="D6" s="10"/>
      <c r="E6" s="10"/>
      <c r="F6" s="10"/>
      <c r="G6" s="11"/>
    </row>
    <row r="7" spans="5:7" s="2" customFormat="1" ht="7.5" customHeight="1">
      <c r="E7" s="6"/>
      <c r="F7" s="6"/>
      <c r="G7" s="6"/>
    </row>
    <row r="8" spans="1:7" s="13" customFormat="1" ht="15" customHeight="1">
      <c r="A8" s="49" t="s">
        <v>17</v>
      </c>
      <c r="E8" s="14"/>
      <c r="F8" s="14"/>
      <c r="G8" s="14"/>
    </row>
    <row r="9" spans="1:9" s="13" customFormat="1" ht="15" customHeight="1">
      <c r="A9" s="49" t="s">
        <v>18</v>
      </c>
      <c r="C9" s="14"/>
      <c r="D9" s="14"/>
      <c r="E9" s="14"/>
      <c r="F9" s="14"/>
      <c r="G9" s="14"/>
      <c r="H9" s="14"/>
      <c r="I9" s="14"/>
    </row>
    <row r="10" spans="5:7" s="2" customFormat="1" ht="25.5" customHeight="1">
      <c r="E10" s="6"/>
      <c r="F10" s="6"/>
      <c r="G10" s="6"/>
    </row>
    <row r="11" spans="2:6" s="15" customFormat="1" ht="20.25">
      <c r="B11" s="179" t="s">
        <v>19</v>
      </c>
      <c r="C11" s="179"/>
      <c r="D11" s="179"/>
      <c r="E11" s="179"/>
      <c r="F11" s="179"/>
    </row>
    <row r="12" spans="5:7" s="2" customFormat="1" ht="25.5" customHeight="1">
      <c r="E12" s="6"/>
      <c r="F12" s="6"/>
      <c r="G12" s="6"/>
    </row>
    <row r="13" spans="2:7" s="2" customFormat="1" ht="15">
      <c r="B13" s="35" t="s">
        <v>11</v>
      </c>
      <c r="C13" s="39" t="s">
        <v>23</v>
      </c>
      <c r="E13" s="6"/>
      <c r="F13" s="6"/>
      <c r="G13" s="6"/>
    </row>
    <row r="14" spans="2:7" s="2" customFormat="1" ht="15">
      <c r="B14" s="35"/>
      <c r="E14" s="6"/>
      <c r="F14" s="6"/>
      <c r="G14" s="6"/>
    </row>
    <row r="15" spans="3:6" s="16" customFormat="1" ht="12" customHeight="1">
      <c r="C15" s="17"/>
      <c r="D15" s="17"/>
      <c r="E15" s="17"/>
      <c r="F15" s="17"/>
    </row>
    <row r="16" spans="2:6" s="19" customFormat="1" ht="15">
      <c r="B16" s="195" t="s">
        <v>5</v>
      </c>
      <c r="C16" s="197" t="s">
        <v>20</v>
      </c>
      <c r="D16" s="191" t="s">
        <v>21</v>
      </c>
      <c r="E16" s="191" t="s">
        <v>7</v>
      </c>
      <c r="F16" s="193" t="s">
        <v>22</v>
      </c>
    </row>
    <row r="17" spans="2:6" s="19" customFormat="1" ht="15">
      <c r="B17" s="196"/>
      <c r="C17" s="198"/>
      <c r="D17" s="192"/>
      <c r="E17" s="192"/>
      <c r="F17" s="194"/>
    </row>
    <row r="18" spans="2:6" s="18" customFormat="1" ht="9.75" customHeight="1">
      <c r="B18" s="22"/>
      <c r="C18" s="24"/>
      <c r="D18" s="24"/>
      <c r="E18" s="23"/>
      <c r="F18" s="26"/>
    </row>
    <row r="19" spans="2:6" s="43" customFormat="1" ht="19.5" customHeight="1">
      <c r="B19" s="40">
        <v>23000</v>
      </c>
      <c r="C19" s="41">
        <v>14300</v>
      </c>
      <c r="D19" s="54">
        <v>50</v>
      </c>
      <c r="E19" s="41">
        <f>ABS((($B$21+$B$19)/2)-C19)</f>
        <v>9200</v>
      </c>
      <c r="F19" s="42">
        <f>(E19*D19)/1000</f>
        <v>460</v>
      </c>
    </row>
    <row r="20" spans="2:6" s="43" customFormat="1" ht="19.5" customHeight="1">
      <c r="B20" s="40"/>
      <c r="C20" s="41">
        <v>15729</v>
      </c>
      <c r="D20" s="54">
        <v>50</v>
      </c>
      <c r="E20" s="41">
        <f>ABS((($B$21+$B$19)/2)-C20)</f>
        <v>7771</v>
      </c>
      <c r="F20" s="42">
        <f>(E20*D20)/1000</f>
        <v>388.55</v>
      </c>
    </row>
    <row r="21" spans="2:6" s="43" customFormat="1" ht="19.5" customHeight="1">
      <c r="B21" s="40">
        <v>24000</v>
      </c>
      <c r="C21" s="41">
        <v>23837</v>
      </c>
      <c r="D21" s="54">
        <v>50</v>
      </c>
      <c r="E21" s="41">
        <f>ABS((($B$21+$B$19)/2)-C21)</f>
        <v>337</v>
      </c>
      <c r="F21" s="42">
        <f>(E21*D21)/1000</f>
        <v>16.85</v>
      </c>
    </row>
    <row r="22" spans="2:6" s="43" customFormat="1" ht="19.5" customHeight="1">
      <c r="B22" s="40"/>
      <c r="C22" s="41">
        <v>28762</v>
      </c>
      <c r="D22" s="51">
        <v>136.4</v>
      </c>
      <c r="E22" s="41">
        <f>ABS((($B$21+$B$19)/2)-C22)</f>
        <v>5262</v>
      </c>
      <c r="F22" s="42">
        <f>(E22*D22)/1000</f>
        <v>717.7368</v>
      </c>
    </row>
    <row r="23" spans="2:6" s="43" customFormat="1" ht="9.75" customHeight="1">
      <c r="B23" s="44"/>
      <c r="C23" s="45"/>
      <c r="D23" s="45"/>
      <c r="E23" s="45"/>
      <c r="F23" s="47"/>
    </row>
    <row r="24" spans="2:6" s="27" customFormat="1" ht="19.5" customHeight="1">
      <c r="B24" s="56"/>
      <c r="C24" s="55" t="s">
        <v>8</v>
      </c>
      <c r="D24" s="52">
        <f>SUM(D19:D22)</f>
        <v>286.4</v>
      </c>
      <c r="E24" s="31"/>
      <c r="F24" s="33">
        <f>SUM(F18:F22)</f>
        <v>1583.1368</v>
      </c>
    </row>
    <row r="25" spans="3:6" s="28" customFormat="1" ht="19.5" customHeight="1">
      <c r="C25" s="48" t="s">
        <v>14</v>
      </c>
      <c r="D25" s="53"/>
      <c r="E25" s="34"/>
      <c r="F25" s="29">
        <f>F24/D24</f>
        <v>5.527712290502794</v>
      </c>
    </row>
    <row r="26" s="20" customFormat="1" ht="12.75">
      <c r="D26" s="21"/>
    </row>
  </sheetData>
  <sheetProtection/>
  <mergeCells count="6">
    <mergeCell ref="B11:F11"/>
    <mergeCell ref="E16:E17"/>
    <mergeCell ref="F16:F17"/>
    <mergeCell ref="B16:B17"/>
    <mergeCell ref="D16:D17"/>
    <mergeCell ref="C16:C17"/>
  </mergeCells>
  <printOptions horizontalCentered="1"/>
  <pageMargins left="0.7874015748031497" right="0.5905511811023623" top="0.5905511811023623" bottom="1.3779527559055118" header="0" footer="0.1968503937007874"/>
  <pageSetup horizontalDpi="600" verticalDpi="600" orientation="portrait" paperSize="9" scale="75" r:id="rId2"/>
  <headerFooter alignWithMargins="0">
    <oddFooter>&amp;C&amp;8Estudio Definitivo para el Mejoramiento y Rehabilitación de la Carretera Ayacucho – Abancay; Tramo: Ayacucho (Km. 0+000) – Km. 50+000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25"/>
  <sheetViews>
    <sheetView zoomScalePageLayoutView="0" workbookViewId="0" topLeftCell="A1">
      <selection activeCell="B13" sqref="B13:H14"/>
    </sheetView>
  </sheetViews>
  <sheetFormatPr defaultColWidth="11.421875" defaultRowHeight="12.75"/>
  <cols>
    <col min="1" max="1" width="1.1484375" style="0" customWidth="1"/>
    <col min="2" max="2" width="12.8515625" style="0" customWidth="1"/>
    <col min="3" max="3" width="13.7109375" style="0" customWidth="1"/>
    <col min="4" max="4" width="13.28125" style="0" customWidth="1"/>
    <col min="5" max="5" width="12.8515625" style="0" customWidth="1"/>
    <col min="6" max="6" width="13.8515625" style="0" customWidth="1"/>
    <col min="7" max="7" width="13.140625" style="0" customWidth="1"/>
    <col min="8" max="8" width="14.421875" style="0" customWidth="1"/>
  </cols>
  <sheetData>
    <row r="3" spans="2:10" ht="15.75">
      <c r="B3" s="167" t="s">
        <v>3</v>
      </c>
      <c r="C3" s="167"/>
      <c r="D3" s="167"/>
      <c r="E3" s="167"/>
      <c r="F3" s="167"/>
      <c r="G3" s="167"/>
      <c r="H3" s="167"/>
      <c r="I3" s="141"/>
      <c r="J3" s="141"/>
    </row>
    <row r="5" spans="2:10" ht="17.25" customHeight="1">
      <c r="B5" s="200" t="s">
        <v>38</v>
      </c>
      <c r="C5" s="200"/>
      <c r="D5" s="200"/>
      <c r="E5" s="200"/>
      <c r="F5" s="200"/>
      <c r="G5" s="200"/>
      <c r="H5" s="200"/>
      <c r="I5" s="121"/>
      <c r="J5" s="121"/>
    </row>
    <row r="6" spans="2:10" ht="15">
      <c r="B6" s="200" t="s">
        <v>39</v>
      </c>
      <c r="C6" s="200"/>
      <c r="D6" s="200"/>
      <c r="E6" s="200"/>
      <c r="F6" s="200"/>
      <c r="G6" s="200"/>
      <c r="H6" s="200"/>
      <c r="I6" s="121"/>
      <c r="J6" s="121"/>
    </row>
    <row r="7" spans="2:10" ht="15">
      <c r="B7" s="121"/>
      <c r="C7" s="121"/>
      <c r="D7" s="121"/>
      <c r="E7" s="121"/>
      <c r="F7" s="121"/>
      <c r="G7" s="121"/>
      <c r="H7" s="121"/>
      <c r="I7" s="121"/>
      <c r="J7" s="121"/>
    </row>
    <row r="8" spans="2:9" ht="20.25" customHeight="1">
      <c r="B8" s="199" t="s">
        <v>40</v>
      </c>
      <c r="C8" s="199"/>
      <c r="D8" s="199"/>
      <c r="E8" s="199"/>
      <c r="F8" s="199"/>
      <c r="G8" s="199"/>
      <c r="H8" s="199"/>
      <c r="I8" s="140"/>
    </row>
    <row r="9" spans="2:9" ht="12" customHeight="1">
      <c r="B9" s="123"/>
      <c r="C9" s="123"/>
      <c r="D9" s="123"/>
      <c r="E9" s="123"/>
      <c r="F9" s="123"/>
      <c r="G9" s="123"/>
      <c r="H9" s="123"/>
      <c r="I9" s="140"/>
    </row>
    <row r="11" spans="2:3" ht="12.75">
      <c r="B11" s="139" t="s">
        <v>11</v>
      </c>
      <c r="C11" t="s">
        <v>36</v>
      </c>
    </row>
    <row r="13" spans="2:8" ht="12.75">
      <c r="B13" s="201" t="s">
        <v>15</v>
      </c>
      <c r="C13" s="201"/>
      <c r="D13" s="202" t="s">
        <v>1</v>
      </c>
      <c r="E13" s="203"/>
      <c r="F13" s="204"/>
      <c r="G13" s="201" t="s">
        <v>7</v>
      </c>
      <c r="H13" s="201" t="s">
        <v>9</v>
      </c>
    </row>
    <row r="14" spans="2:8" ht="12.75">
      <c r="B14" s="205" t="s">
        <v>5</v>
      </c>
      <c r="C14" s="205" t="s">
        <v>6</v>
      </c>
      <c r="D14" s="206" t="s">
        <v>2</v>
      </c>
      <c r="E14" s="206" t="s">
        <v>0</v>
      </c>
      <c r="F14" s="206" t="s">
        <v>10</v>
      </c>
      <c r="G14" s="207"/>
      <c r="H14" s="207"/>
    </row>
    <row r="15" spans="2:8" ht="12.75">
      <c r="B15" s="129"/>
      <c r="C15" s="130"/>
      <c r="D15" s="129"/>
      <c r="E15" s="129"/>
      <c r="F15" s="130"/>
      <c r="G15" s="130"/>
      <c r="H15" s="130"/>
    </row>
    <row r="16" spans="2:8" ht="12.75">
      <c r="B16" s="131">
        <v>84410</v>
      </c>
      <c r="C16" s="132">
        <v>0.6</v>
      </c>
      <c r="D16" s="129">
        <v>77150</v>
      </c>
      <c r="E16" s="129">
        <v>77360</v>
      </c>
      <c r="F16" s="130">
        <f>ABS(+E16-D16)</f>
        <v>210</v>
      </c>
      <c r="G16" s="132">
        <f>ROUND((ABS(0.5*(E16+D16)-B16)+C16*1000)/1000,3)</f>
        <v>7.755</v>
      </c>
      <c r="H16" s="132">
        <f>+G16*F16</f>
        <v>1628.55</v>
      </c>
    </row>
    <row r="17" spans="2:8" ht="12.75">
      <c r="B17" s="131"/>
      <c r="C17" s="129"/>
      <c r="D17" s="131">
        <v>82600</v>
      </c>
      <c r="E17" s="131">
        <v>82640</v>
      </c>
      <c r="F17" s="133">
        <f>ABS(+E17-D17)</f>
        <v>40</v>
      </c>
      <c r="G17" s="132">
        <f>ROUND((ABS(0.5*(E17+D17)-B16)+C16*1000)/1000,3)</f>
        <v>2.39</v>
      </c>
      <c r="H17" s="133">
        <f>+G17*F17</f>
        <v>95.60000000000001</v>
      </c>
    </row>
    <row r="18" spans="2:8" ht="12.75">
      <c r="B18" s="131"/>
      <c r="C18" s="129"/>
      <c r="D18" s="131"/>
      <c r="E18" s="131"/>
      <c r="F18" s="133"/>
      <c r="G18" s="132"/>
      <c r="H18" s="133"/>
    </row>
    <row r="19" spans="2:8" ht="8.25" customHeight="1">
      <c r="B19" s="126"/>
      <c r="C19" s="124"/>
      <c r="D19" s="126"/>
      <c r="E19" s="126"/>
      <c r="F19" s="127"/>
      <c r="G19" s="125"/>
      <c r="H19" s="127"/>
    </row>
    <row r="20" spans="2:8" ht="15" customHeight="1">
      <c r="B20" s="124"/>
      <c r="C20" s="125"/>
      <c r="D20" s="125"/>
      <c r="E20" s="135" t="s">
        <v>8</v>
      </c>
      <c r="F20" s="136">
        <f>SUM(F16:F18)</f>
        <v>250</v>
      </c>
      <c r="G20" s="135"/>
      <c r="H20" s="137">
        <f>SUM(H16:H18)</f>
        <v>1724.1499999999999</v>
      </c>
    </row>
    <row r="21" spans="5:8" ht="12.75">
      <c r="E21" s="134" t="s">
        <v>24</v>
      </c>
      <c r="F21" s="138"/>
      <c r="G21" s="134"/>
      <c r="H21" s="138">
        <f>ROUND(+H20/F20,1)</f>
        <v>6.9</v>
      </c>
    </row>
    <row r="22" ht="12.75">
      <c r="H22" s="128"/>
    </row>
    <row r="24" spans="2:3" ht="12.75">
      <c r="B24" s="124"/>
      <c r="C24" s="124"/>
    </row>
    <row r="25" spans="2:3" ht="12.75">
      <c r="B25" s="124"/>
      <c r="C25" s="124"/>
    </row>
  </sheetData>
  <sheetProtection/>
  <mergeCells count="5">
    <mergeCell ref="D13:F13"/>
    <mergeCell ref="B8:H8"/>
    <mergeCell ref="B3:H3"/>
    <mergeCell ref="B5:H5"/>
    <mergeCell ref="B6:H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2"/>
  <headerFooter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 Y P REINGENIERIA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GUERRERO</dc:creator>
  <cp:keywords/>
  <dc:description/>
  <cp:lastModifiedBy>Lucy Elizabeth Condori Caqui</cp:lastModifiedBy>
  <cp:lastPrinted>2016-01-26T21:13:57Z</cp:lastPrinted>
  <dcterms:created xsi:type="dcterms:W3CDTF">1997-12-22T23:38:48Z</dcterms:created>
  <dcterms:modified xsi:type="dcterms:W3CDTF">2016-09-12T21:54:06Z</dcterms:modified>
  <cp:category/>
  <cp:version/>
  <cp:contentType/>
  <cp:contentStatus/>
</cp:coreProperties>
</file>