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8" windowWidth="15180" windowHeight="7176" activeTab="0"/>
  </bookViews>
  <sheets>
    <sheet name="RENDIMIENTOS" sheetId="1" r:id="rId1"/>
  </sheets>
  <definedNames>
    <definedName name="_xlnm.Print_Area" localSheetId="0">'RENDIMIENTOS'!$A$1:$T$35</definedName>
    <definedName name="_xlnm.Print_Titles" localSheetId="0">'RENDIMIENTOS'!$A:$B,'RENDIMIENTOS'!$1:$10</definedName>
  </definedNames>
  <calcPr fullCalcOnLoad="1"/>
</workbook>
</file>

<file path=xl/sharedStrings.xml><?xml version="1.0" encoding="utf-8"?>
<sst xmlns="http://schemas.openxmlformats.org/spreadsheetml/2006/main" count="66" uniqueCount="48">
  <si>
    <t>RENDIMIENTOS DE TRANSPORTE</t>
  </si>
  <si>
    <t>BASES DE CALCULO</t>
  </si>
  <si>
    <t>UND</t>
  </si>
  <si>
    <t>DISTANCIA MEDIA PONDERADA</t>
  </si>
  <si>
    <t>VELOCIDAD CARGADO</t>
  </si>
  <si>
    <t>VELOCIDAD DESCARGADO</t>
  </si>
  <si>
    <t>TIEMPO RECORRIDO CARGADO</t>
  </si>
  <si>
    <t>TIEMPO RECORRIDO DESCARGADO</t>
  </si>
  <si>
    <t>TIEMPO RECORRIDO</t>
  </si>
  <si>
    <t>CICLO</t>
  </si>
  <si>
    <t>TIEMPO TRABAJADO POR DIA</t>
  </si>
  <si>
    <t>EFICIENCIA</t>
  </si>
  <si>
    <t>%</t>
  </si>
  <si>
    <t>TIEMPO UTIL TRABAJADO</t>
  </si>
  <si>
    <t>VOLUMEN DEL VOLQUETE</t>
  </si>
  <si>
    <t>VOLUMEN DEL CAMION CISTERNA</t>
  </si>
  <si>
    <t>NUMERO DE VIAJES AL DIA</t>
  </si>
  <si>
    <t>VOLUMEN TRANSPORTADO POR DIA</t>
  </si>
  <si>
    <t>ESPONJAMIENTO</t>
  </si>
  <si>
    <t>D&lt;=1km</t>
  </si>
  <si>
    <t>D&gt;1km</t>
  </si>
  <si>
    <t>TRANSPORTE DE AGUA</t>
  </si>
  <si>
    <t>km</t>
  </si>
  <si>
    <t>km/h</t>
  </si>
  <si>
    <t>TIEMPO DE CARGA</t>
  </si>
  <si>
    <t>min</t>
  </si>
  <si>
    <t>TIEMPO DE DESCARGA</t>
  </si>
  <si>
    <t>fórmula</t>
  </si>
  <si>
    <t>gln</t>
  </si>
  <si>
    <t>RENDIMIENTO DEL CARGADOR</t>
  </si>
  <si>
    <t>INCIDENCIA DEL CARGADOR</t>
  </si>
  <si>
    <t>hm</t>
  </si>
  <si>
    <t>u</t>
  </si>
  <si>
    <r>
      <t>m</t>
    </r>
    <r>
      <rPr>
        <vertAlign val="superscript"/>
        <sz val="9"/>
        <rFont val="Arial Narrow"/>
        <family val="2"/>
      </rPr>
      <t>3</t>
    </r>
  </si>
  <si>
    <r>
      <t>m</t>
    </r>
    <r>
      <rPr>
        <vertAlign val="superscript"/>
        <sz val="9"/>
        <rFont val="Arial Narrow"/>
        <family val="2"/>
      </rPr>
      <t>3</t>
    </r>
    <r>
      <rPr>
        <sz val="9"/>
        <rFont val="Arial Narrow"/>
        <family val="2"/>
      </rPr>
      <t>/día</t>
    </r>
  </si>
  <si>
    <t>TRANSPORTE DE
MATERIAL GRANULAR</t>
  </si>
  <si>
    <t>TRANSPORTE DE MATERIAL 
EXCEDENTE A DME</t>
  </si>
  <si>
    <r>
      <t xml:space="preserve">RENDIMIENTO </t>
    </r>
    <r>
      <rPr>
        <b/>
        <sz val="10"/>
        <rFont val="Arial"/>
        <family val="2"/>
      </rPr>
      <t>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/dia)</t>
    </r>
  </si>
  <si>
    <t>TRANSPORTE DE 
MEZCLA ASFÁLTICA</t>
  </si>
  <si>
    <t>TRANSPORTE DE MAT. DE DERRUMBES A DME</t>
  </si>
  <si>
    <t xml:space="preserve">TRANSPORTE
DE PIEDRA 
PARA FILTRO  </t>
  </si>
  <si>
    <t>TRANSPORTE INTERNO EN CANTERA 0.50 KM</t>
  </si>
  <si>
    <t>TRANSPORTE
DE AGREGADOS 
PARA CONCRETOS PLANTA A LA OBRA</t>
  </si>
  <si>
    <t>TRANSPORTE DE
ROCA</t>
  </si>
  <si>
    <t>TRANSPORTE
DE PIEDRA PARA GAVIONES</t>
  </si>
  <si>
    <t>TRANSPORTE  DE MATERIAL
PARA  RELLENOS</t>
  </si>
  <si>
    <t>TRANSPORTE   MATERIAL PARA LASTRADO</t>
  </si>
  <si>
    <t>TRANSPORTE   MATERIAL PARA ENRROCADO/PIEDRA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</si>
</sst>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.&quot;\ #,##0;&quot;S.&quot;\ \-#,##0"/>
    <numFmt numFmtId="165" formatCode="&quot;S.&quot;\ #,##0;[Red]&quot;S.&quot;\ \-#,##0"/>
    <numFmt numFmtId="166" formatCode="&quot;S.&quot;\ #,##0.00;&quot;S.&quot;\ \-#,##0.00"/>
    <numFmt numFmtId="167" formatCode="&quot;S.&quot;\ #,##0.00;[Red]&quot;S.&quot;\ \-#,##0.00"/>
    <numFmt numFmtId="168" formatCode="_ &quot;S.&quot;\ * #,##0_ ;_ &quot;S.&quot;\ * \-#,##0_ ;_ &quot;S.&quot;\ * &quot;-&quot;_ ;_ @_ "/>
    <numFmt numFmtId="169" formatCode="_ &quot;S.&quot;\ * #,##0.00_ ;_ &quot;S.&quot;\ * \-#,##0.00_ ;_ &quot;S.&quot;\ * &quot;-&quot;??_ ;_ @_ 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&quot;S/.&quot;* #,##0.00_ ;_ &quot;S/.&quot;* \-#,##0.00_ ;_ &quot;S/.&quot;* &quot;-&quot;??_ ;_ @_ "/>
    <numFmt numFmtId="176" formatCode="_(* #,##0_);_(* \(#,##0\);_(* &quot;-&quot;_);_(@_)"/>
    <numFmt numFmtId="177" formatCode="_(* #,##0.00_);_(* \(#,##0.00\);_(* &quot;-&quot;??_);_(@_)"/>
    <numFmt numFmtId="178" formatCode="_(&quot;S/.&quot;* #,##0_);_(&quot;S/.&quot;* \(#,##0\);_(&quot;S/.&quot;* &quot;-&quot;_);_(@_)"/>
    <numFmt numFmtId="179" formatCode="_(&quot;S/.&quot;* #,##0.00_);_(&quot;S/.&quot;* \(#,##0.00\);_(&quot;S/.&quot;* &quot;-&quot;??_);_(@_)"/>
    <numFmt numFmtId="180" formatCode="0.0000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9"/>
      <color indexed="10"/>
      <name val="Geneva"/>
      <family val="0"/>
    </font>
    <font>
      <sz val="9"/>
      <color indexed="19"/>
      <name val="Arial"/>
      <family val="2"/>
    </font>
    <font>
      <sz val="12"/>
      <color indexed="19"/>
      <name val="Arial Black"/>
      <family val="2"/>
    </font>
    <font>
      <b/>
      <sz val="20"/>
      <color indexed="8"/>
      <name val="Arial Narrow"/>
      <family val="2"/>
    </font>
    <font>
      <sz val="12"/>
      <name val="Arial"/>
      <family val="2"/>
    </font>
    <font>
      <sz val="12"/>
      <color indexed="10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11"/>
      <name val="Arial Narrow"/>
      <family val="2"/>
    </font>
    <font>
      <b/>
      <vertAlign val="superscript"/>
      <sz val="10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sz val="12"/>
      <name val="MS Sans Serif"/>
      <family val="2"/>
    </font>
    <font>
      <sz val="12"/>
      <color indexed="10"/>
      <name val="MS Sans Serif"/>
      <family val="2"/>
    </font>
    <font>
      <sz val="9"/>
      <name val="Geneva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16"/>
      <name val="MS Reference Sans Serif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0" fillId="0" borderId="0">
      <alignment/>
      <protection/>
    </xf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5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5" fillId="0" borderId="0">
      <alignment/>
      <protection locked="0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8" fillId="0" borderId="0" xfId="35" applyFont="1" applyFill="1">
      <alignment/>
      <protection/>
    </xf>
    <xf numFmtId="0" fontId="8" fillId="0" borderId="0" xfId="35" applyFont="1" applyFill="1" applyAlignment="1">
      <alignment horizontal="center"/>
      <protection/>
    </xf>
    <xf numFmtId="0" fontId="9" fillId="0" borderId="0" xfId="35" applyFont="1" applyFill="1">
      <alignment/>
      <protection/>
    </xf>
    <xf numFmtId="0" fontId="0" fillId="0" borderId="0" xfId="35" applyFont="1" applyFill="1">
      <alignment/>
      <protection/>
    </xf>
    <xf numFmtId="0" fontId="0" fillId="0" borderId="0" xfId="35" applyFont="1" applyFill="1" applyAlignment="1">
      <alignment horizontal="center"/>
      <protection/>
    </xf>
    <xf numFmtId="0" fontId="12" fillId="0" borderId="0" xfId="35" applyFont="1" applyFill="1">
      <alignment/>
      <protection/>
    </xf>
    <xf numFmtId="0" fontId="13" fillId="0" borderId="0" xfId="35" applyFont="1">
      <alignment/>
      <protection/>
    </xf>
    <xf numFmtId="0" fontId="13" fillId="0" borderId="0" xfId="35" applyFont="1" applyBorder="1" applyAlignment="1">
      <alignment horizontal="center"/>
      <protection/>
    </xf>
    <xf numFmtId="0" fontId="14" fillId="0" borderId="0" xfId="35" applyFont="1" applyAlignment="1">
      <alignment horizontal="right"/>
      <protection/>
    </xf>
    <xf numFmtId="0" fontId="13" fillId="0" borderId="0" xfId="35" applyFont="1" applyAlignment="1">
      <alignment horizontal="center"/>
      <protection/>
    </xf>
    <xf numFmtId="0" fontId="15" fillId="0" borderId="0" xfId="35" applyFont="1" applyAlignment="1">
      <alignment horizontal="right"/>
      <protection/>
    </xf>
    <xf numFmtId="0" fontId="16" fillId="0" borderId="0" xfId="35" applyFont="1">
      <alignment/>
      <protection/>
    </xf>
    <xf numFmtId="0" fontId="18" fillId="0" borderId="0" xfId="35" applyFont="1">
      <alignment/>
      <protection/>
    </xf>
    <xf numFmtId="0" fontId="17" fillId="0" borderId="0" xfId="35" applyFont="1" applyFill="1" applyAlignment="1">
      <alignment horizontal="center"/>
      <protection/>
    </xf>
    <xf numFmtId="0" fontId="11" fillId="0" borderId="0" xfId="35" applyFont="1" applyFill="1">
      <alignment/>
      <protection/>
    </xf>
    <xf numFmtId="0" fontId="19" fillId="0" borderId="0" xfId="35" applyFont="1" applyFill="1" applyAlignment="1">
      <alignment horizontal="center" vertical="center" wrapText="1"/>
      <protection/>
    </xf>
    <xf numFmtId="0" fontId="19" fillId="0" borderId="10" xfId="35" applyFont="1" applyFill="1" applyBorder="1" applyAlignment="1">
      <alignment horizontal="center" vertical="center" wrapText="1"/>
      <protection/>
    </xf>
    <xf numFmtId="0" fontId="11" fillId="0" borderId="11" xfId="35" applyFont="1" applyFill="1" applyBorder="1" applyAlignment="1">
      <alignment horizontal="center"/>
      <protection/>
    </xf>
    <xf numFmtId="2" fontId="11" fillId="0" borderId="11" xfId="35" applyNumberFormat="1" applyFont="1" applyFill="1" applyBorder="1" applyAlignment="1">
      <alignment horizontal="center"/>
      <protection/>
    </xf>
    <xf numFmtId="0" fontId="19" fillId="0" borderId="12" xfId="35" applyFont="1" applyFill="1" applyBorder="1" applyAlignment="1" quotePrefix="1">
      <alignment horizontal="center" vertical="center" wrapText="1"/>
      <protection/>
    </xf>
    <xf numFmtId="2" fontId="11" fillId="0" borderId="13" xfId="35" applyNumberFormat="1" applyFont="1" applyFill="1" applyBorder="1" applyAlignment="1">
      <alignment horizontal="center"/>
      <protection/>
    </xf>
    <xf numFmtId="2" fontId="10" fillId="0" borderId="14" xfId="35" applyNumberFormat="1" applyFont="1" applyFill="1" applyBorder="1" applyAlignment="1">
      <alignment horizontal="center" vertical="center"/>
      <protection/>
    </xf>
    <xf numFmtId="0" fontId="23" fillId="0" borderId="0" xfId="35" applyFont="1" applyFill="1" applyAlignment="1">
      <alignment horizontal="center" vertical="center" wrapText="1"/>
      <protection/>
    </xf>
    <xf numFmtId="0" fontId="24" fillId="0" borderId="14" xfId="35" applyFont="1" applyFill="1" applyBorder="1" applyAlignment="1">
      <alignment horizontal="center" vertical="center"/>
      <protection/>
    </xf>
    <xf numFmtId="2" fontId="10" fillId="0" borderId="15" xfId="35" applyNumberFormat="1" applyFont="1" applyFill="1" applyBorder="1" applyAlignment="1">
      <alignment horizontal="center" vertical="center"/>
      <protection/>
    </xf>
    <xf numFmtId="0" fontId="10" fillId="0" borderId="0" xfId="35" applyFont="1" applyFill="1" applyAlignment="1">
      <alignment vertical="center"/>
      <protection/>
    </xf>
    <xf numFmtId="0" fontId="10" fillId="0" borderId="14" xfId="35" applyFont="1" applyFill="1" applyBorder="1" applyAlignment="1">
      <alignment horizontal="center" vertical="center"/>
      <protection/>
    </xf>
    <xf numFmtId="0" fontId="10" fillId="0" borderId="15" xfId="35" applyFont="1" applyFill="1" applyBorder="1" applyAlignment="1">
      <alignment horizontal="center" vertical="center"/>
      <protection/>
    </xf>
    <xf numFmtId="4" fontId="10" fillId="0" borderId="14" xfId="35" applyNumberFormat="1" applyFont="1" applyFill="1" applyBorder="1" applyAlignment="1">
      <alignment horizontal="center" vertical="center"/>
      <protection/>
    </xf>
    <xf numFmtId="4" fontId="10" fillId="0" borderId="15" xfId="35" applyNumberFormat="1" applyFont="1" applyFill="1" applyBorder="1" applyAlignment="1">
      <alignment horizontal="center" vertical="center"/>
      <protection/>
    </xf>
    <xf numFmtId="10" fontId="10" fillId="0" borderId="14" xfId="35" applyNumberFormat="1" applyFont="1" applyFill="1" applyBorder="1" applyAlignment="1">
      <alignment horizontal="center" vertical="center"/>
      <protection/>
    </xf>
    <xf numFmtId="10" fontId="10" fillId="0" borderId="15" xfId="35" applyNumberFormat="1" applyFont="1" applyFill="1" applyBorder="1" applyAlignment="1">
      <alignment horizontal="center" vertical="center"/>
      <protection/>
    </xf>
    <xf numFmtId="180" fontId="10" fillId="0" borderId="14" xfId="35" applyNumberFormat="1" applyFont="1" applyFill="1" applyBorder="1" applyAlignment="1">
      <alignment horizontal="center" vertical="center"/>
      <protection/>
    </xf>
    <xf numFmtId="0" fontId="26" fillId="0" borderId="0" xfId="35" applyFont="1" applyAlignment="1">
      <alignment/>
      <protection/>
    </xf>
    <xf numFmtId="0" fontId="27" fillId="0" borderId="0" xfId="35" applyFont="1">
      <alignment/>
      <protection/>
    </xf>
    <xf numFmtId="0" fontId="26" fillId="0" borderId="0" xfId="35" applyFont="1">
      <alignment/>
      <protection/>
    </xf>
    <xf numFmtId="2" fontId="10" fillId="33" borderId="14" xfId="35" applyNumberFormat="1" applyFont="1" applyFill="1" applyBorder="1" applyAlignment="1">
      <alignment horizontal="center" vertical="center"/>
      <protection/>
    </xf>
    <xf numFmtId="0" fontId="10" fillId="33" borderId="14" xfId="35" applyFont="1" applyFill="1" applyBorder="1" applyAlignment="1">
      <alignment horizontal="center" vertical="center"/>
      <protection/>
    </xf>
    <xf numFmtId="4" fontId="10" fillId="33" borderId="14" xfId="35" applyNumberFormat="1" applyFont="1" applyFill="1" applyBorder="1" applyAlignment="1">
      <alignment horizontal="center" vertical="center"/>
      <protection/>
    </xf>
    <xf numFmtId="0" fontId="13" fillId="0" borderId="0" xfId="35" applyFont="1" applyBorder="1">
      <alignment/>
      <protection/>
    </xf>
    <xf numFmtId="0" fontId="68" fillId="0" borderId="14" xfId="35" applyFont="1" applyFill="1" applyBorder="1" applyAlignment="1">
      <alignment horizontal="center" vertical="center"/>
      <protection/>
    </xf>
    <xf numFmtId="0" fontId="19" fillId="0" borderId="16" xfId="35" applyFont="1" applyFill="1" applyBorder="1" applyAlignment="1">
      <alignment horizontal="center" vertical="center" wrapText="1"/>
      <protection/>
    </xf>
    <xf numFmtId="0" fontId="19" fillId="0" borderId="17" xfId="35" applyFont="1" applyFill="1" applyBorder="1" applyAlignment="1">
      <alignment horizontal="center" vertical="center" wrapText="1"/>
      <protection/>
    </xf>
    <xf numFmtId="0" fontId="24" fillId="0" borderId="18" xfId="35" applyFont="1" applyFill="1" applyBorder="1" applyAlignment="1">
      <alignment vertical="center"/>
      <protection/>
    </xf>
    <xf numFmtId="2" fontId="10" fillId="0" borderId="19" xfId="35" applyNumberFormat="1" applyFont="1" applyFill="1" applyBorder="1" applyAlignment="1">
      <alignment horizontal="center" vertical="center"/>
      <protection/>
    </xf>
    <xf numFmtId="0" fontId="10" fillId="0" borderId="19" xfId="35" applyFont="1" applyFill="1" applyBorder="1" applyAlignment="1">
      <alignment horizontal="center" vertical="center"/>
      <protection/>
    </xf>
    <xf numFmtId="4" fontId="10" fillId="0" borderId="19" xfId="35" applyNumberFormat="1" applyFont="1" applyFill="1" applyBorder="1" applyAlignment="1">
      <alignment horizontal="center" vertical="center"/>
      <protection/>
    </xf>
    <xf numFmtId="10" fontId="10" fillId="0" borderId="19" xfId="35" applyNumberFormat="1" applyFont="1" applyFill="1" applyBorder="1" applyAlignment="1">
      <alignment horizontal="center" vertical="center"/>
      <protection/>
    </xf>
    <xf numFmtId="0" fontId="21" fillId="0" borderId="20" xfId="35" applyFont="1" applyFill="1" applyBorder="1">
      <alignment/>
      <protection/>
    </xf>
    <xf numFmtId="2" fontId="11" fillId="0" borderId="21" xfId="35" applyNumberFormat="1" applyFont="1" applyFill="1" applyBorder="1" applyAlignment="1">
      <alignment horizontal="center"/>
      <protection/>
    </xf>
    <xf numFmtId="0" fontId="20" fillId="0" borderId="22" xfId="35" applyFont="1" applyFill="1" applyBorder="1" applyAlignment="1">
      <alignment horizontal="right" vertical="center"/>
      <protection/>
    </xf>
    <xf numFmtId="0" fontId="19" fillId="0" borderId="23" xfId="35" applyFont="1" applyFill="1" applyBorder="1" applyAlignment="1">
      <alignment horizontal="right" vertical="center"/>
      <protection/>
    </xf>
    <xf numFmtId="3" fontId="20" fillId="0" borderId="24" xfId="35" applyNumberFormat="1" applyFont="1" applyFill="1" applyBorder="1" applyAlignment="1">
      <alignment horizontal="center" vertical="center"/>
      <protection/>
    </xf>
    <xf numFmtId="3" fontId="20" fillId="0" borderId="23" xfId="35" applyNumberFormat="1" applyFont="1" applyFill="1" applyBorder="1" applyAlignment="1">
      <alignment horizontal="center" vertical="center"/>
      <protection/>
    </xf>
    <xf numFmtId="3" fontId="20" fillId="0" borderId="25" xfId="35" applyNumberFormat="1" applyFont="1" applyFill="1" applyBorder="1" applyAlignment="1">
      <alignment horizontal="center" vertical="center"/>
      <protection/>
    </xf>
    <xf numFmtId="0" fontId="19" fillId="0" borderId="10" xfId="35" applyFont="1" applyFill="1" applyBorder="1" applyAlignment="1" quotePrefix="1">
      <alignment horizontal="center" vertical="center" wrapText="1"/>
      <protection/>
    </xf>
    <xf numFmtId="0" fontId="23" fillId="34" borderId="26" xfId="35" applyFont="1" applyFill="1" applyBorder="1" applyAlignment="1">
      <alignment horizontal="center" vertical="center" wrapText="1"/>
      <protection/>
    </xf>
    <xf numFmtId="0" fontId="32" fillId="0" borderId="12" xfId="35" applyFont="1" applyFill="1" applyBorder="1" applyAlignment="1" quotePrefix="1">
      <alignment horizontal="center" vertical="center" wrapText="1"/>
      <protection/>
    </xf>
    <xf numFmtId="0" fontId="30" fillId="34" borderId="27" xfId="35" applyFont="1" applyFill="1" applyBorder="1" applyAlignment="1">
      <alignment horizontal="center" vertical="center" wrapText="1"/>
      <protection/>
    </xf>
    <xf numFmtId="0" fontId="30" fillId="34" borderId="26" xfId="35" applyFont="1" applyFill="1" applyBorder="1" applyAlignment="1">
      <alignment horizontal="center" vertical="center" wrapText="1"/>
      <protection/>
    </xf>
    <xf numFmtId="0" fontId="28" fillId="0" borderId="0" xfId="35" applyFont="1" applyBorder="1" applyAlignment="1">
      <alignment horizontal="right"/>
      <protection/>
    </xf>
    <xf numFmtId="0" fontId="13" fillId="0" borderId="0" xfId="35" applyFont="1" applyBorder="1" applyAlignment="1">
      <alignment horizontal="right"/>
      <protection/>
    </xf>
    <xf numFmtId="0" fontId="28" fillId="0" borderId="0" xfId="35" applyFont="1" applyBorder="1" applyAlignment="1">
      <alignment horizontal="right" vertical="top"/>
      <protection/>
    </xf>
    <xf numFmtId="0" fontId="30" fillId="34" borderId="28" xfId="35" applyFont="1" applyFill="1" applyBorder="1" applyAlignment="1">
      <alignment horizontal="center" vertical="center" wrapText="1"/>
      <protection/>
    </xf>
    <xf numFmtId="0" fontId="30" fillId="34" borderId="29" xfId="35" applyFont="1" applyFill="1" applyBorder="1" applyAlignment="1">
      <alignment horizontal="center" vertical="center" wrapText="1"/>
      <protection/>
    </xf>
    <xf numFmtId="0" fontId="23" fillId="34" borderId="30" xfId="35" applyFont="1" applyFill="1" applyBorder="1" applyAlignment="1">
      <alignment horizontal="center" vertical="center" wrapText="1"/>
      <protection/>
    </xf>
    <xf numFmtId="0" fontId="23" fillId="34" borderId="31" xfId="35" applyFont="1" applyFill="1" applyBorder="1" applyAlignment="1">
      <alignment horizontal="center" vertical="center" wrapText="1"/>
      <protection/>
    </xf>
    <xf numFmtId="0" fontId="29" fillId="34" borderId="27" xfId="35" applyFont="1" applyFill="1" applyBorder="1" applyAlignment="1">
      <alignment horizontal="center" vertical="center" wrapText="1"/>
      <protection/>
    </xf>
    <xf numFmtId="0" fontId="29" fillId="34" borderId="26" xfId="35" applyFont="1" applyFill="1" applyBorder="1" applyAlignment="1">
      <alignment horizontal="center" vertical="center" wrapText="1"/>
      <protection/>
    </xf>
    <xf numFmtId="0" fontId="23" fillId="34" borderId="32" xfId="35" applyFont="1" applyFill="1" applyBorder="1" applyAlignment="1">
      <alignment horizontal="center" vertical="center" wrapText="1"/>
      <protection/>
    </xf>
    <xf numFmtId="0" fontId="31" fillId="0" borderId="0" xfId="0" applyFont="1" applyFill="1" applyBorder="1" applyAlignment="1">
      <alignment horizontal="center" vertical="center"/>
    </xf>
    <xf numFmtId="0" fontId="23" fillId="34" borderId="33" xfId="35" applyFont="1" applyFill="1" applyBorder="1" applyAlignment="1">
      <alignment horizontal="center" vertical="center" wrapText="1"/>
      <protection/>
    </xf>
    <xf numFmtId="0" fontId="23" fillId="34" borderId="34" xfId="35" applyFont="1" applyFill="1" applyBorder="1" applyAlignment="1">
      <alignment horizontal="center" vertical="center" wrapText="1"/>
      <protection/>
    </xf>
    <xf numFmtId="0" fontId="23" fillId="34" borderId="27" xfId="35" applyFont="1" applyFill="1" applyBorder="1" applyAlignment="1">
      <alignment horizontal="center" vertical="center" wrapText="1"/>
      <protection/>
    </xf>
    <xf numFmtId="0" fontId="23" fillId="34" borderId="26" xfId="35" applyFont="1" applyFill="1" applyBorder="1" applyAlignment="1">
      <alignment horizontal="center" vertical="center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Hyperlink" xfId="53"/>
    <cellStyle name="Followed Hyperlink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"/>
  <sheetViews>
    <sheetView showGridLines="0" tabSelected="1" view="pageBreakPreview" zoomScale="70" zoomScaleNormal="82" zoomScaleSheetLayoutView="70" zoomScalePageLayoutView="80" workbookViewId="0" topLeftCell="A1">
      <selection activeCell="N35" sqref="N35"/>
    </sheetView>
  </sheetViews>
  <sheetFormatPr defaultColWidth="11.421875" defaultRowHeight="12.75"/>
  <cols>
    <col min="1" max="1" width="27.421875" style="4" customWidth="1"/>
    <col min="2" max="2" width="6.00390625" style="5" customWidth="1"/>
    <col min="3" max="3" width="10.7109375" style="5" customWidth="1"/>
    <col min="4" max="4" width="10.28125" style="5" customWidth="1"/>
    <col min="5" max="5" width="16.00390625" style="5" customWidth="1"/>
    <col min="6" max="6" width="10.8515625" style="4" customWidth="1"/>
    <col min="7" max="8" width="10.7109375" style="4" customWidth="1"/>
    <col min="9" max="9" width="16.28125" style="5" customWidth="1"/>
    <col min="10" max="10" width="11.421875" style="4" customWidth="1"/>
    <col min="11" max="11" width="10.140625" style="4" customWidth="1"/>
    <col min="12" max="13" width="10.140625" style="4" hidden="1" customWidth="1"/>
    <col min="14" max="14" width="15.7109375" style="4" customWidth="1"/>
    <col min="15" max="15" width="12.00390625" style="4" hidden="1" customWidth="1"/>
    <col min="16" max="16" width="14.8515625" style="4" hidden="1" customWidth="1"/>
    <col min="17" max="17" width="18.00390625" style="4" customWidth="1"/>
    <col min="18" max="18" width="19.28125" style="4" customWidth="1"/>
    <col min="19" max="19" width="16.57421875" style="4" customWidth="1"/>
    <col min="20" max="20" width="14.57421875" style="4" customWidth="1"/>
    <col min="21" max="21" width="12.57421875" style="4" customWidth="1"/>
    <col min="22" max="22" width="15.7109375" style="6" customWidth="1"/>
    <col min="23" max="16384" width="11.421875" style="4" customWidth="1"/>
  </cols>
  <sheetData>
    <row r="1" spans="2:28" s="7" customFormat="1" ht="11.25">
      <c r="B1" s="40"/>
      <c r="C1" s="40"/>
      <c r="D1" s="40"/>
      <c r="E1" s="40"/>
      <c r="F1" s="40"/>
      <c r="G1" s="8"/>
      <c r="H1" s="8"/>
      <c r="I1" s="40"/>
      <c r="J1" s="40"/>
      <c r="K1" s="40"/>
      <c r="L1" s="40"/>
      <c r="M1" s="40"/>
      <c r="N1" s="40"/>
      <c r="O1" s="40"/>
      <c r="P1" s="61"/>
      <c r="Q1" s="62"/>
      <c r="R1" s="62"/>
      <c r="S1" s="62"/>
      <c r="T1" s="62"/>
      <c r="AB1" s="9"/>
    </row>
    <row r="2" spans="2:28" s="7" customFormat="1" ht="11.2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61"/>
      <c r="Q2" s="62"/>
      <c r="R2" s="62"/>
      <c r="S2" s="62"/>
      <c r="T2" s="62"/>
      <c r="AA2" s="9"/>
      <c r="AB2" s="9"/>
    </row>
    <row r="3" spans="2:28" s="7" customFormat="1" ht="18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63"/>
      <c r="Q3" s="63"/>
      <c r="R3" s="63"/>
      <c r="S3" s="63"/>
      <c r="T3" s="63"/>
      <c r="AA3" s="11"/>
      <c r="AB3" s="11"/>
    </row>
    <row r="4" spans="2:20" s="7" customFormat="1" ht="11.25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s="7" customFormat="1" ht="25.5" customHeight="1">
      <c r="A5" s="40"/>
      <c r="B5" s="40"/>
      <c r="C5" s="40"/>
      <c r="D5" s="40"/>
      <c r="E5" s="40"/>
      <c r="F5" s="8"/>
      <c r="G5" s="8"/>
      <c r="H5" s="8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0" s="12" customFormat="1" ht="24" customHeight="1">
      <c r="A6" s="71" t="s">
        <v>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</row>
    <row r="7" spans="6:8" s="7" customFormat="1" ht="7.5" customHeight="1">
      <c r="F7" s="10"/>
      <c r="G7" s="10"/>
      <c r="H7" s="10"/>
    </row>
    <row r="8" spans="6:8" s="7" customFormat="1" ht="7.5" customHeight="1">
      <c r="F8" s="10"/>
      <c r="G8" s="10"/>
      <c r="H8" s="10"/>
    </row>
    <row r="9" spans="1:20" s="13" customFormat="1" ht="15" customHeight="1">
      <c r="A9" s="34"/>
      <c r="B9" s="34"/>
      <c r="C9" s="34"/>
      <c r="D9" s="34"/>
      <c r="E9" s="34"/>
      <c r="F9" s="34"/>
      <c r="G9" s="34"/>
      <c r="H9" s="34"/>
      <c r="I9" s="35"/>
      <c r="J9" s="36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6:8" s="7" customFormat="1" ht="20.25" customHeight="1" thickBot="1">
      <c r="F10" s="10"/>
      <c r="G10" s="10"/>
      <c r="H10" s="10"/>
    </row>
    <row r="11" spans="1:20" s="23" customFormat="1" ht="62.25" customHeight="1">
      <c r="A11" s="72" t="s">
        <v>1</v>
      </c>
      <c r="B11" s="74" t="s">
        <v>2</v>
      </c>
      <c r="C11" s="66" t="s">
        <v>35</v>
      </c>
      <c r="D11" s="67"/>
      <c r="E11" s="59" t="s">
        <v>41</v>
      </c>
      <c r="F11" s="66" t="s">
        <v>36</v>
      </c>
      <c r="G11" s="70"/>
      <c r="H11" s="66" t="s">
        <v>39</v>
      </c>
      <c r="I11" s="70"/>
      <c r="J11" s="66" t="s">
        <v>38</v>
      </c>
      <c r="K11" s="67"/>
      <c r="L11" s="66" t="s">
        <v>43</v>
      </c>
      <c r="M11" s="67"/>
      <c r="N11" s="59" t="s">
        <v>42</v>
      </c>
      <c r="O11" s="68" t="s">
        <v>40</v>
      </c>
      <c r="P11" s="59" t="s">
        <v>44</v>
      </c>
      <c r="Q11" s="59" t="s">
        <v>45</v>
      </c>
      <c r="R11" s="59" t="s">
        <v>47</v>
      </c>
      <c r="S11" s="59" t="s">
        <v>46</v>
      </c>
      <c r="T11" s="64" t="s">
        <v>21</v>
      </c>
    </row>
    <row r="12" spans="1:20" s="23" customFormat="1" ht="51.75" customHeight="1">
      <c r="A12" s="73"/>
      <c r="B12" s="75"/>
      <c r="C12" s="57" t="s">
        <v>19</v>
      </c>
      <c r="D12" s="57" t="s">
        <v>20</v>
      </c>
      <c r="E12" s="60"/>
      <c r="F12" s="57" t="s">
        <v>19</v>
      </c>
      <c r="G12" s="57" t="s">
        <v>20</v>
      </c>
      <c r="H12" s="57" t="s">
        <v>19</v>
      </c>
      <c r="I12" s="57" t="s">
        <v>20</v>
      </c>
      <c r="J12" s="57" t="s">
        <v>19</v>
      </c>
      <c r="K12" s="57" t="s">
        <v>20</v>
      </c>
      <c r="L12" s="57" t="s">
        <v>19</v>
      </c>
      <c r="M12" s="57" t="s">
        <v>20</v>
      </c>
      <c r="N12" s="60"/>
      <c r="O12" s="69"/>
      <c r="P12" s="60"/>
      <c r="Q12" s="60"/>
      <c r="R12" s="60"/>
      <c r="S12" s="60"/>
      <c r="T12" s="65"/>
    </row>
    <row r="13" spans="1:20" s="16" customFormat="1" ht="9.75" customHeight="1">
      <c r="A13" s="42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20"/>
      <c r="O13" s="20"/>
      <c r="P13" s="20"/>
      <c r="Q13" s="20"/>
      <c r="R13" s="58"/>
      <c r="S13" s="56"/>
      <c r="T13" s="43"/>
    </row>
    <row r="14" spans="1:20" s="26" customFormat="1" ht="18" customHeight="1">
      <c r="A14" s="44" t="s">
        <v>3</v>
      </c>
      <c r="B14" s="24" t="s">
        <v>22</v>
      </c>
      <c r="C14" s="22">
        <v>1</v>
      </c>
      <c r="D14" s="22">
        <v>1</v>
      </c>
      <c r="E14" s="22">
        <v>0.5</v>
      </c>
      <c r="F14" s="22">
        <v>1</v>
      </c>
      <c r="G14" s="22">
        <v>1</v>
      </c>
      <c r="H14" s="22">
        <v>1</v>
      </c>
      <c r="I14" s="37">
        <v>1</v>
      </c>
      <c r="J14" s="22">
        <v>1</v>
      </c>
      <c r="K14" s="22">
        <v>1</v>
      </c>
      <c r="L14" s="22">
        <v>1</v>
      </c>
      <c r="M14" s="22">
        <v>1</v>
      </c>
      <c r="N14" s="25">
        <v>37.2</v>
      </c>
      <c r="O14" s="25">
        <v>10.5</v>
      </c>
      <c r="P14" s="25">
        <v>27.6</v>
      </c>
      <c r="Q14" s="25">
        <v>31.8</v>
      </c>
      <c r="R14" s="25">
        <v>6.9</v>
      </c>
      <c r="S14" s="22">
        <v>25.1</v>
      </c>
      <c r="T14" s="45">
        <v>22.8</v>
      </c>
    </row>
    <row r="15" spans="1:20" s="26" customFormat="1" ht="18" customHeight="1">
      <c r="A15" s="44" t="s">
        <v>4</v>
      </c>
      <c r="B15" s="24" t="s">
        <v>23</v>
      </c>
      <c r="C15" s="27">
        <v>20</v>
      </c>
      <c r="D15" s="27">
        <v>25</v>
      </c>
      <c r="E15" s="27">
        <v>20</v>
      </c>
      <c r="F15" s="27">
        <v>20</v>
      </c>
      <c r="G15" s="27">
        <v>25</v>
      </c>
      <c r="H15" s="27">
        <v>20</v>
      </c>
      <c r="I15" s="38">
        <v>25</v>
      </c>
      <c r="J15" s="27">
        <v>20</v>
      </c>
      <c r="K15" s="27">
        <v>25</v>
      </c>
      <c r="L15" s="27">
        <v>20</v>
      </c>
      <c r="M15" s="27">
        <v>25</v>
      </c>
      <c r="N15" s="28">
        <v>25</v>
      </c>
      <c r="O15" s="28">
        <v>15</v>
      </c>
      <c r="P15" s="28">
        <v>25</v>
      </c>
      <c r="Q15" s="28">
        <v>25</v>
      </c>
      <c r="R15" s="28">
        <v>25</v>
      </c>
      <c r="S15" s="27">
        <v>25</v>
      </c>
      <c r="T15" s="46">
        <v>20</v>
      </c>
    </row>
    <row r="16" spans="1:20" s="26" customFormat="1" ht="18" customHeight="1">
      <c r="A16" s="44" t="s">
        <v>5</v>
      </c>
      <c r="B16" s="24" t="s">
        <v>23</v>
      </c>
      <c r="C16" s="27">
        <v>25</v>
      </c>
      <c r="D16" s="27">
        <v>30</v>
      </c>
      <c r="E16" s="27">
        <v>25</v>
      </c>
      <c r="F16" s="27">
        <v>25</v>
      </c>
      <c r="G16" s="27">
        <v>30</v>
      </c>
      <c r="H16" s="27">
        <v>25</v>
      </c>
      <c r="I16" s="38">
        <v>30</v>
      </c>
      <c r="J16" s="27">
        <v>25</v>
      </c>
      <c r="K16" s="27">
        <v>30</v>
      </c>
      <c r="L16" s="27">
        <v>25</v>
      </c>
      <c r="M16" s="27">
        <v>30</v>
      </c>
      <c r="N16" s="28">
        <v>30</v>
      </c>
      <c r="O16" s="28">
        <v>20</v>
      </c>
      <c r="P16" s="28">
        <v>30</v>
      </c>
      <c r="Q16" s="28">
        <v>30</v>
      </c>
      <c r="R16" s="28">
        <v>30</v>
      </c>
      <c r="S16" s="27">
        <v>30</v>
      </c>
      <c r="T16" s="46">
        <v>25</v>
      </c>
    </row>
    <row r="17" spans="1:20" s="26" customFormat="1" ht="18" customHeight="1">
      <c r="A17" s="44" t="s">
        <v>24</v>
      </c>
      <c r="B17" s="24" t="s">
        <v>25</v>
      </c>
      <c r="C17" s="22">
        <f>ROUND(C27/C29*C24,2)</f>
        <v>6.86</v>
      </c>
      <c r="D17" s="27"/>
      <c r="E17" s="22">
        <f>ROUND(E27/E29*E24,2)</f>
        <v>6.86</v>
      </c>
      <c r="F17" s="22">
        <f>ROUND(F27/F29*F24,2)</f>
        <v>6.86</v>
      </c>
      <c r="G17" s="27"/>
      <c r="H17" s="22">
        <f>ROUND(H27/H29*H24,2)</f>
        <v>6.86</v>
      </c>
      <c r="I17" s="38"/>
      <c r="J17" s="27">
        <v>12</v>
      </c>
      <c r="K17" s="27"/>
      <c r="L17" s="22">
        <f>ROUND(L27/L29*L24,2)</f>
        <v>8.37</v>
      </c>
      <c r="M17" s="27"/>
      <c r="N17" s="22">
        <f aca="true" t="shared" si="0" ref="N17:S17">ROUND(N27/N29*N24,2)</f>
        <v>6.86</v>
      </c>
      <c r="O17" s="22">
        <f t="shared" si="0"/>
        <v>8.89</v>
      </c>
      <c r="P17" s="22">
        <f t="shared" si="0"/>
        <v>6.86</v>
      </c>
      <c r="Q17" s="22">
        <f t="shared" si="0"/>
        <v>6.86</v>
      </c>
      <c r="R17" s="22">
        <f t="shared" si="0"/>
        <v>8</v>
      </c>
      <c r="S17" s="22">
        <f t="shared" si="0"/>
        <v>6.86</v>
      </c>
      <c r="T17" s="46">
        <v>20</v>
      </c>
    </row>
    <row r="18" spans="1:20" s="26" customFormat="1" ht="18" customHeight="1">
      <c r="A18" s="44" t="s">
        <v>26</v>
      </c>
      <c r="B18" s="24" t="s">
        <v>25</v>
      </c>
      <c r="C18" s="22">
        <v>2</v>
      </c>
      <c r="D18" s="27"/>
      <c r="E18" s="22">
        <v>2</v>
      </c>
      <c r="F18" s="22">
        <v>2</v>
      </c>
      <c r="G18" s="27"/>
      <c r="H18" s="22">
        <v>2</v>
      </c>
      <c r="I18" s="38"/>
      <c r="J18" s="27">
        <v>6</v>
      </c>
      <c r="K18" s="27"/>
      <c r="L18" s="22">
        <v>2</v>
      </c>
      <c r="M18" s="27"/>
      <c r="N18" s="22">
        <v>2</v>
      </c>
      <c r="O18" s="22">
        <v>2</v>
      </c>
      <c r="P18" s="22">
        <v>2</v>
      </c>
      <c r="Q18" s="22">
        <v>2</v>
      </c>
      <c r="R18" s="22">
        <v>2</v>
      </c>
      <c r="S18" s="22">
        <v>2</v>
      </c>
      <c r="T18" s="46">
        <v>20</v>
      </c>
    </row>
    <row r="19" spans="1:20" s="26" customFormat="1" ht="18" customHeight="1">
      <c r="A19" s="44" t="s">
        <v>6</v>
      </c>
      <c r="B19" s="24" t="s">
        <v>27</v>
      </c>
      <c r="C19" s="27" t="str">
        <f aca="true" t="shared" si="1" ref="C19:M19">"60 d / "&amp;FIXED(C15,0)</f>
        <v>60 d / 20</v>
      </c>
      <c r="D19" s="27" t="str">
        <f t="shared" si="1"/>
        <v>60 d / 25</v>
      </c>
      <c r="E19" s="27" t="str">
        <f t="shared" si="1"/>
        <v>60 d / 20</v>
      </c>
      <c r="F19" s="27" t="str">
        <f t="shared" si="1"/>
        <v>60 d / 20</v>
      </c>
      <c r="G19" s="27" t="str">
        <f t="shared" si="1"/>
        <v>60 d / 25</v>
      </c>
      <c r="H19" s="27" t="str">
        <f t="shared" si="1"/>
        <v>60 d / 20</v>
      </c>
      <c r="I19" s="38" t="str">
        <f t="shared" si="1"/>
        <v>60 d / 25</v>
      </c>
      <c r="J19" s="27" t="str">
        <f t="shared" si="1"/>
        <v>60 d / 20</v>
      </c>
      <c r="K19" s="27" t="str">
        <f t="shared" si="1"/>
        <v>60 d / 25</v>
      </c>
      <c r="L19" s="27" t="str">
        <f t="shared" si="1"/>
        <v>60 d / 20</v>
      </c>
      <c r="M19" s="27" t="str">
        <f t="shared" si="1"/>
        <v>60 d / 25</v>
      </c>
      <c r="N19" s="28" t="str">
        <f aca="true" t="shared" si="2" ref="N19:P20">"60 d / "&amp;FIXED(N15,0)</f>
        <v>60 d / 25</v>
      </c>
      <c r="O19" s="28" t="str">
        <f t="shared" si="2"/>
        <v>60 d / 15</v>
      </c>
      <c r="P19" s="28" t="str">
        <f t="shared" si="2"/>
        <v>60 d / 25</v>
      </c>
      <c r="Q19" s="28" t="str">
        <f>"60 d / "&amp;FIXED(Q15,0)</f>
        <v>60 d / 25</v>
      </c>
      <c r="R19" s="28" t="str">
        <f>"60 d / "&amp;FIXED(R15,0)</f>
        <v>60 d / 25</v>
      </c>
      <c r="S19" s="27" t="str">
        <f>"60 d / "&amp;FIXED(S15,0)</f>
        <v>60 d / 25</v>
      </c>
      <c r="T19" s="46" t="str">
        <f>"60 d / "&amp;FIXED(T15,0)</f>
        <v>60 d / 20</v>
      </c>
    </row>
    <row r="20" spans="1:20" s="26" customFormat="1" ht="18" customHeight="1">
      <c r="A20" s="44" t="s">
        <v>7</v>
      </c>
      <c r="B20" s="24" t="s">
        <v>27</v>
      </c>
      <c r="C20" s="27" t="str">
        <f aca="true" t="shared" si="3" ref="C20:T20">"60 d / "&amp;FIXED(C16,0)</f>
        <v>60 d / 25</v>
      </c>
      <c r="D20" s="27" t="str">
        <f t="shared" si="3"/>
        <v>60 d / 30</v>
      </c>
      <c r="E20" s="27" t="str">
        <f t="shared" si="3"/>
        <v>60 d / 25</v>
      </c>
      <c r="F20" s="27" t="str">
        <f t="shared" si="3"/>
        <v>60 d / 25</v>
      </c>
      <c r="G20" s="27" t="str">
        <f t="shared" si="3"/>
        <v>60 d / 30</v>
      </c>
      <c r="H20" s="27" t="str">
        <f>"60 d / "&amp;FIXED(H16,0)</f>
        <v>60 d / 25</v>
      </c>
      <c r="I20" s="38" t="str">
        <f t="shared" si="3"/>
        <v>60 d / 30</v>
      </c>
      <c r="J20" s="27" t="str">
        <f>"60 d / "&amp;FIXED(J16,0)</f>
        <v>60 d / 25</v>
      </c>
      <c r="K20" s="27" t="str">
        <f t="shared" si="3"/>
        <v>60 d / 30</v>
      </c>
      <c r="L20" s="27" t="str">
        <f>"60 d / "&amp;FIXED(L16,0)</f>
        <v>60 d / 25</v>
      </c>
      <c r="M20" s="27" t="str">
        <f>"60 d / "&amp;FIXED(M16,0)</f>
        <v>60 d / 30</v>
      </c>
      <c r="N20" s="28" t="str">
        <f t="shared" si="2"/>
        <v>60 d / 30</v>
      </c>
      <c r="O20" s="28" t="str">
        <f t="shared" si="2"/>
        <v>60 d / 20</v>
      </c>
      <c r="P20" s="28" t="str">
        <f t="shared" si="2"/>
        <v>60 d / 30</v>
      </c>
      <c r="Q20" s="28" t="str">
        <f t="shared" si="3"/>
        <v>60 d / 30</v>
      </c>
      <c r="R20" s="28" t="str">
        <f>"60 d / "&amp;FIXED(R16,0)</f>
        <v>60 d / 30</v>
      </c>
      <c r="S20" s="27" t="str">
        <f>"60 d / "&amp;FIXED(S16,0)</f>
        <v>60 d / 30</v>
      </c>
      <c r="T20" s="46" t="str">
        <f t="shared" si="3"/>
        <v>60 d / 25</v>
      </c>
    </row>
    <row r="21" spans="1:20" s="26" customFormat="1" ht="18" customHeight="1">
      <c r="A21" s="44" t="s">
        <v>8</v>
      </c>
      <c r="B21" s="24" t="s">
        <v>25</v>
      </c>
      <c r="C21" s="29">
        <f aca="true" t="shared" si="4" ref="C21:I21">60/C15+60/C16</f>
        <v>5.4</v>
      </c>
      <c r="D21" s="29">
        <f t="shared" si="4"/>
        <v>4.4</v>
      </c>
      <c r="E21" s="29">
        <f t="shared" si="4"/>
        <v>5.4</v>
      </c>
      <c r="F21" s="29">
        <f t="shared" si="4"/>
        <v>5.4</v>
      </c>
      <c r="G21" s="29">
        <f t="shared" si="4"/>
        <v>4.4</v>
      </c>
      <c r="H21" s="29">
        <f>60/H15+60/H16</f>
        <v>5.4</v>
      </c>
      <c r="I21" s="39">
        <f t="shared" si="4"/>
        <v>4.4</v>
      </c>
      <c r="J21" s="29">
        <f aca="true" t="shared" si="5" ref="J21:T21">60/J15+60/J16</f>
        <v>5.4</v>
      </c>
      <c r="K21" s="29">
        <f t="shared" si="5"/>
        <v>4.4</v>
      </c>
      <c r="L21" s="29">
        <f t="shared" si="5"/>
        <v>5.4</v>
      </c>
      <c r="M21" s="29">
        <f t="shared" si="5"/>
        <v>4.4</v>
      </c>
      <c r="N21" s="30">
        <f t="shared" si="5"/>
        <v>4.4</v>
      </c>
      <c r="O21" s="30">
        <f>60/O15+60/O16</f>
        <v>7</v>
      </c>
      <c r="P21" s="30">
        <f>60/P15+60/P16</f>
        <v>4.4</v>
      </c>
      <c r="Q21" s="30">
        <f t="shared" si="5"/>
        <v>4.4</v>
      </c>
      <c r="R21" s="30">
        <f>60/R15+60/R16</f>
        <v>4.4</v>
      </c>
      <c r="S21" s="29">
        <f t="shared" si="5"/>
        <v>4.4</v>
      </c>
      <c r="T21" s="47">
        <f t="shared" si="5"/>
        <v>5.4</v>
      </c>
    </row>
    <row r="22" spans="1:20" s="26" customFormat="1" ht="18" customHeight="1">
      <c r="A22" s="44" t="s">
        <v>9</v>
      </c>
      <c r="B22" s="24" t="s">
        <v>27</v>
      </c>
      <c r="C22" s="27" t="str">
        <f>FIXED(C17+C18,2)&amp;" + "&amp;FIXED(C21,2)&amp;"d"</f>
        <v>8.86 + 5.40d</v>
      </c>
      <c r="D22" s="27" t="str">
        <f>FIXED(D17,2)&amp;" + "&amp;FIXED(D21,2)&amp;"d"</f>
        <v>0.00 + 4.40d</v>
      </c>
      <c r="E22" s="27" t="str">
        <f>FIXED(E17+E18,2)&amp;" + "&amp;FIXED(E21,2)&amp;"d"</f>
        <v>8.86 + 5.40d</v>
      </c>
      <c r="F22" s="27" t="str">
        <f>FIXED(F17+F18,2)&amp;" + "&amp;FIXED(F21,2)&amp;"d"</f>
        <v>8.86 + 5.40d</v>
      </c>
      <c r="G22" s="27" t="str">
        <f>FIXED(G17,2)&amp;" + "&amp;FIXED(G21,2)&amp;"d"</f>
        <v>0.00 + 4.40d</v>
      </c>
      <c r="H22" s="27" t="str">
        <f>FIXED(H17+H18,2)&amp;" + "&amp;FIXED(H21,2)&amp;"d"</f>
        <v>8.86 + 5.40d</v>
      </c>
      <c r="I22" s="38" t="str">
        <f>FIXED(I17,2)&amp;" + "&amp;FIXED(I21,2)&amp;"d"</f>
        <v>0.00 + 4.40d</v>
      </c>
      <c r="J22" s="27" t="str">
        <f>FIXED(J17,2)&amp;" + "&amp;FIXED(J21,2)&amp;"d"</f>
        <v>12.00 + 5.40d</v>
      </c>
      <c r="K22" s="27" t="str">
        <f>FIXED(K17,2)&amp;" + "&amp;FIXED(K21,2)&amp;"d"</f>
        <v>0.00 + 4.40d</v>
      </c>
      <c r="L22" s="27" t="str">
        <f>FIXED(L17+L18,2)&amp;" + "&amp;FIXED(L21,2)&amp;"d"</f>
        <v>10.37 + 5.40d</v>
      </c>
      <c r="M22" s="27" t="str">
        <f>FIXED(M17,2)&amp;" + "&amp;FIXED(M21,2)&amp;"d"</f>
        <v>0.00 + 4.40d</v>
      </c>
      <c r="N22" s="27" t="str">
        <f aca="true" t="shared" si="6" ref="N22:T22">FIXED(N17+N18,2)&amp;" + "&amp;FIXED(N21,2)&amp;"d"</f>
        <v>8.86 + 4.40d</v>
      </c>
      <c r="O22" s="27" t="str">
        <f t="shared" si="6"/>
        <v>10.89 + 7.00d</v>
      </c>
      <c r="P22" s="27" t="str">
        <f t="shared" si="6"/>
        <v>8.86 + 4.40d</v>
      </c>
      <c r="Q22" s="27" t="str">
        <f t="shared" si="6"/>
        <v>8.86 + 4.40d</v>
      </c>
      <c r="R22" s="27" t="str">
        <f>FIXED(R17+R18,2)&amp;" + "&amp;FIXED(R21,2)&amp;"d"</f>
        <v>10.00 + 4.40d</v>
      </c>
      <c r="S22" s="27" t="str">
        <f t="shared" si="6"/>
        <v>8.86 + 4.40d</v>
      </c>
      <c r="T22" s="46" t="str">
        <f t="shared" si="6"/>
        <v>40.00 + 5.40d</v>
      </c>
    </row>
    <row r="23" spans="1:20" s="26" customFormat="1" ht="18" customHeight="1">
      <c r="A23" s="44" t="s">
        <v>9</v>
      </c>
      <c r="B23" s="24" t="s">
        <v>25</v>
      </c>
      <c r="C23" s="22">
        <f>ROUND(C17+C18+C21*C14,2)</f>
        <v>14.26</v>
      </c>
      <c r="D23" s="22">
        <f>ROUND(D17+D21*D14,2)</f>
        <v>4.4</v>
      </c>
      <c r="E23" s="22">
        <f>ROUND(E17+E18+E21*E14,2)</f>
        <v>11.56</v>
      </c>
      <c r="F23" s="22">
        <f>ROUND(F17+F18+F21*F14,2)</f>
        <v>14.26</v>
      </c>
      <c r="G23" s="22">
        <f>ROUND(G17+G21*G14,2)</f>
        <v>4.4</v>
      </c>
      <c r="H23" s="22">
        <f>ROUND(H17+H18+H21*H14,2)</f>
        <v>14.26</v>
      </c>
      <c r="I23" s="22">
        <f>ROUND(I17+I21*I14,2)</f>
        <v>4.4</v>
      </c>
      <c r="J23" s="22">
        <f>ROUND(J17+J18+J21*J14,2)</f>
        <v>23.4</v>
      </c>
      <c r="K23" s="22">
        <f>ROUND(K17+K21*K14,2)</f>
        <v>4.4</v>
      </c>
      <c r="L23" s="22">
        <f>ROUND(L17+L18+L21*L14,2)</f>
        <v>15.77</v>
      </c>
      <c r="M23" s="22">
        <f>ROUND(M17+M21*M14,2)</f>
        <v>4.4</v>
      </c>
      <c r="N23" s="22">
        <f aca="true" t="shared" si="7" ref="N23:T23">ROUND(N17+N18+N21*N14,2)</f>
        <v>172.54</v>
      </c>
      <c r="O23" s="22">
        <f t="shared" si="7"/>
        <v>84.39</v>
      </c>
      <c r="P23" s="22">
        <f t="shared" si="7"/>
        <v>130.3</v>
      </c>
      <c r="Q23" s="22">
        <f t="shared" si="7"/>
        <v>148.78</v>
      </c>
      <c r="R23" s="22">
        <f>ROUND(R17+R18+R21*R14,2)</f>
        <v>40.36</v>
      </c>
      <c r="S23" s="22">
        <f t="shared" si="7"/>
        <v>119.3</v>
      </c>
      <c r="T23" s="45">
        <f t="shared" si="7"/>
        <v>163.12</v>
      </c>
    </row>
    <row r="24" spans="1:20" s="26" customFormat="1" ht="18" customHeight="1">
      <c r="A24" s="44" t="s">
        <v>10</v>
      </c>
      <c r="B24" s="24" t="s">
        <v>25</v>
      </c>
      <c r="C24" s="27">
        <f>8*60</f>
        <v>480</v>
      </c>
      <c r="D24" s="27">
        <f>8*60</f>
        <v>480</v>
      </c>
      <c r="E24" s="27">
        <f aca="true" t="shared" si="8" ref="E24:T24">8*60</f>
        <v>480</v>
      </c>
      <c r="F24" s="27">
        <f t="shared" si="8"/>
        <v>480</v>
      </c>
      <c r="G24" s="27">
        <f t="shared" si="8"/>
        <v>480</v>
      </c>
      <c r="H24" s="27">
        <f>8*60</f>
        <v>480</v>
      </c>
      <c r="I24" s="27">
        <f>8*60</f>
        <v>480</v>
      </c>
      <c r="J24" s="27">
        <f t="shared" si="8"/>
        <v>480</v>
      </c>
      <c r="K24" s="27">
        <f t="shared" si="8"/>
        <v>480</v>
      </c>
      <c r="L24" s="27">
        <f>8*60</f>
        <v>480</v>
      </c>
      <c r="M24" s="27">
        <f>8*60</f>
        <v>480</v>
      </c>
      <c r="N24" s="28">
        <f t="shared" si="8"/>
        <v>480</v>
      </c>
      <c r="O24" s="28">
        <f t="shared" si="8"/>
        <v>480</v>
      </c>
      <c r="P24" s="28">
        <f t="shared" si="8"/>
        <v>480</v>
      </c>
      <c r="Q24" s="28">
        <f t="shared" si="8"/>
        <v>480</v>
      </c>
      <c r="R24" s="28">
        <f t="shared" si="8"/>
        <v>480</v>
      </c>
      <c r="S24" s="27">
        <f t="shared" si="8"/>
        <v>480</v>
      </c>
      <c r="T24" s="46">
        <f t="shared" si="8"/>
        <v>480</v>
      </c>
    </row>
    <row r="25" spans="1:20" s="26" customFormat="1" ht="18" customHeight="1">
      <c r="A25" s="44" t="s">
        <v>11</v>
      </c>
      <c r="B25" s="24" t="s">
        <v>12</v>
      </c>
      <c r="C25" s="31">
        <v>0.9</v>
      </c>
      <c r="D25" s="31">
        <v>0.9</v>
      </c>
      <c r="E25" s="31">
        <v>0.9</v>
      </c>
      <c r="F25" s="31">
        <v>0.9</v>
      </c>
      <c r="G25" s="31">
        <v>0.9</v>
      </c>
      <c r="H25" s="31">
        <v>0.9</v>
      </c>
      <c r="I25" s="31">
        <v>0.9</v>
      </c>
      <c r="J25" s="31">
        <v>0.9</v>
      </c>
      <c r="K25" s="31">
        <v>0.9</v>
      </c>
      <c r="L25" s="31">
        <v>0.9</v>
      </c>
      <c r="M25" s="31">
        <v>0.9</v>
      </c>
      <c r="N25" s="32">
        <v>0.9</v>
      </c>
      <c r="O25" s="32">
        <v>0.9</v>
      </c>
      <c r="P25" s="32">
        <v>0.9</v>
      </c>
      <c r="Q25" s="32">
        <v>0.9</v>
      </c>
      <c r="R25" s="32">
        <v>0.9</v>
      </c>
      <c r="S25" s="31">
        <v>0.9</v>
      </c>
      <c r="T25" s="48">
        <v>0.9</v>
      </c>
    </row>
    <row r="26" spans="1:20" s="26" customFormat="1" ht="18" customHeight="1">
      <c r="A26" s="44" t="s">
        <v>13</v>
      </c>
      <c r="B26" s="24" t="s">
        <v>25</v>
      </c>
      <c r="C26" s="27">
        <f aca="true" t="shared" si="9" ref="C26:T26">C24*C25</f>
        <v>432</v>
      </c>
      <c r="D26" s="27">
        <f t="shared" si="9"/>
        <v>432</v>
      </c>
      <c r="E26" s="27">
        <f t="shared" si="9"/>
        <v>432</v>
      </c>
      <c r="F26" s="27">
        <f t="shared" si="9"/>
        <v>432</v>
      </c>
      <c r="G26" s="27">
        <f t="shared" si="9"/>
        <v>432</v>
      </c>
      <c r="H26" s="27">
        <f>H24*H25</f>
        <v>432</v>
      </c>
      <c r="I26" s="27">
        <f t="shared" si="9"/>
        <v>432</v>
      </c>
      <c r="J26" s="27">
        <f t="shared" si="9"/>
        <v>432</v>
      </c>
      <c r="K26" s="27">
        <f t="shared" si="9"/>
        <v>432</v>
      </c>
      <c r="L26" s="27">
        <f>L24*L25</f>
        <v>432</v>
      </c>
      <c r="M26" s="27">
        <f>M24*M25</f>
        <v>432</v>
      </c>
      <c r="N26" s="28">
        <f t="shared" si="9"/>
        <v>432</v>
      </c>
      <c r="O26" s="28">
        <f t="shared" si="9"/>
        <v>432</v>
      </c>
      <c r="P26" s="28">
        <f t="shared" si="9"/>
        <v>432</v>
      </c>
      <c r="Q26" s="28">
        <f t="shared" si="9"/>
        <v>432</v>
      </c>
      <c r="R26" s="28">
        <f>R24*R25</f>
        <v>432</v>
      </c>
      <c r="S26" s="27">
        <f t="shared" si="9"/>
        <v>432</v>
      </c>
      <c r="T26" s="46">
        <f t="shared" si="9"/>
        <v>432</v>
      </c>
    </row>
    <row r="27" spans="1:20" s="26" customFormat="1" ht="18" customHeight="1">
      <c r="A27" s="44" t="s">
        <v>14</v>
      </c>
      <c r="B27" s="24" t="s">
        <v>33</v>
      </c>
      <c r="C27" s="27">
        <v>15</v>
      </c>
      <c r="D27" s="27">
        <v>15</v>
      </c>
      <c r="E27" s="27">
        <v>15</v>
      </c>
      <c r="F27" s="27">
        <v>15</v>
      </c>
      <c r="G27" s="27">
        <v>15</v>
      </c>
      <c r="H27" s="27">
        <v>15</v>
      </c>
      <c r="I27" s="27">
        <v>15</v>
      </c>
      <c r="J27" s="27">
        <v>15</v>
      </c>
      <c r="K27" s="27">
        <v>15</v>
      </c>
      <c r="L27" s="27">
        <v>15</v>
      </c>
      <c r="M27" s="27">
        <v>15</v>
      </c>
      <c r="N27" s="28">
        <v>15</v>
      </c>
      <c r="O27" s="28">
        <v>15</v>
      </c>
      <c r="P27" s="28">
        <v>15</v>
      </c>
      <c r="Q27" s="28">
        <v>15</v>
      </c>
      <c r="R27" s="28">
        <v>15</v>
      </c>
      <c r="S27" s="27">
        <v>15</v>
      </c>
      <c r="T27" s="46"/>
    </row>
    <row r="28" spans="1:20" s="26" customFormat="1" ht="18" customHeight="1">
      <c r="A28" s="44" t="s">
        <v>15</v>
      </c>
      <c r="B28" s="24" t="s">
        <v>28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8"/>
      <c r="O28" s="28"/>
      <c r="P28" s="28"/>
      <c r="Q28" s="28"/>
      <c r="R28" s="28"/>
      <c r="S28" s="27"/>
      <c r="T28" s="47">
        <v>2000</v>
      </c>
    </row>
    <row r="29" spans="1:20" s="26" customFormat="1" ht="18" customHeight="1">
      <c r="A29" s="44" t="s">
        <v>29</v>
      </c>
      <c r="B29" s="24" t="s">
        <v>34</v>
      </c>
      <c r="C29" s="27">
        <v>1050</v>
      </c>
      <c r="D29" s="27"/>
      <c r="E29" s="27">
        <v>1050</v>
      </c>
      <c r="F29" s="27">
        <v>1050</v>
      </c>
      <c r="G29" s="27"/>
      <c r="H29" s="27">
        <v>1050</v>
      </c>
      <c r="I29" s="27"/>
      <c r="J29" s="27"/>
      <c r="K29" s="27"/>
      <c r="L29" s="27">
        <v>860</v>
      </c>
      <c r="M29" s="27"/>
      <c r="N29" s="27">
        <v>1050</v>
      </c>
      <c r="O29" s="41">
        <v>810</v>
      </c>
      <c r="P29" s="27">
        <v>1050</v>
      </c>
      <c r="Q29" s="27">
        <v>1050</v>
      </c>
      <c r="R29" s="27">
        <v>900</v>
      </c>
      <c r="S29" s="27">
        <v>1050</v>
      </c>
      <c r="T29" s="46"/>
    </row>
    <row r="30" spans="1:20" s="26" customFormat="1" ht="18" customHeight="1">
      <c r="A30" s="44" t="s">
        <v>30</v>
      </c>
      <c r="B30" s="24" t="s">
        <v>31</v>
      </c>
      <c r="C30" s="33">
        <f>C32/C29</f>
        <v>0.42857142857142855</v>
      </c>
      <c r="D30" s="27"/>
      <c r="E30" s="33">
        <f>E32/E29</f>
        <v>0.5285714285714286</v>
      </c>
      <c r="F30" s="33">
        <f>F32/F29</f>
        <v>0.42857142857142855</v>
      </c>
      <c r="G30" s="27"/>
      <c r="H30" s="33">
        <f>H32/H29</f>
        <v>0.42857142857142855</v>
      </c>
      <c r="I30" s="27"/>
      <c r="J30" s="27"/>
      <c r="K30" s="27"/>
      <c r="L30" s="33">
        <f>L32/L29</f>
        <v>0.47093023255813954</v>
      </c>
      <c r="M30" s="27"/>
      <c r="N30" s="33">
        <f>N32/N29</f>
        <v>0.04285714285714286</v>
      </c>
      <c r="O30" s="33">
        <f>O32/O29</f>
        <v>0.09259259259259259</v>
      </c>
      <c r="P30" s="33">
        <f>P32/P29</f>
        <v>0.04285714285714286</v>
      </c>
      <c r="Q30" s="33">
        <f>Q32/Q29</f>
        <v>0.04285714285714286</v>
      </c>
      <c r="R30" s="33">
        <f>R32/R29</f>
        <v>0.18333333333333332</v>
      </c>
      <c r="S30" s="33">
        <v>0.26</v>
      </c>
      <c r="T30" s="46"/>
    </row>
    <row r="31" spans="1:20" s="26" customFormat="1" ht="18" customHeight="1">
      <c r="A31" s="44" t="s">
        <v>16</v>
      </c>
      <c r="B31" s="24" t="s">
        <v>32</v>
      </c>
      <c r="C31" s="27">
        <f aca="true" t="shared" si="10" ref="C31:K31">ROUND(C26/C23,0)</f>
        <v>30</v>
      </c>
      <c r="D31" s="27">
        <f t="shared" si="10"/>
        <v>98</v>
      </c>
      <c r="E31" s="27">
        <f t="shared" si="10"/>
        <v>37</v>
      </c>
      <c r="F31" s="27">
        <f t="shared" si="10"/>
        <v>30</v>
      </c>
      <c r="G31" s="27">
        <f t="shared" si="10"/>
        <v>98</v>
      </c>
      <c r="H31" s="27">
        <f>ROUND(H26/H23,0)</f>
        <v>30</v>
      </c>
      <c r="I31" s="27">
        <f t="shared" si="10"/>
        <v>98</v>
      </c>
      <c r="J31" s="27">
        <f t="shared" si="10"/>
        <v>18</v>
      </c>
      <c r="K31" s="27">
        <f t="shared" si="10"/>
        <v>98</v>
      </c>
      <c r="L31" s="27">
        <f aca="true" t="shared" si="11" ref="L31:T31">ROUND(L26/L23,0)</f>
        <v>27</v>
      </c>
      <c r="M31" s="27">
        <f t="shared" si="11"/>
        <v>98</v>
      </c>
      <c r="N31" s="27">
        <f t="shared" si="11"/>
        <v>3</v>
      </c>
      <c r="O31" s="28">
        <f t="shared" si="11"/>
        <v>5</v>
      </c>
      <c r="P31" s="28">
        <f t="shared" si="11"/>
        <v>3</v>
      </c>
      <c r="Q31" s="27">
        <f t="shared" si="11"/>
        <v>3</v>
      </c>
      <c r="R31" s="27">
        <f t="shared" si="11"/>
        <v>11</v>
      </c>
      <c r="S31" s="27">
        <f t="shared" si="11"/>
        <v>4</v>
      </c>
      <c r="T31" s="46">
        <f t="shared" si="11"/>
        <v>3</v>
      </c>
    </row>
    <row r="32" spans="1:20" s="26" customFormat="1" ht="18" customHeight="1">
      <c r="A32" s="44" t="s">
        <v>17</v>
      </c>
      <c r="B32" s="24" t="s">
        <v>33</v>
      </c>
      <c r="C32" s="27">
        <f aca="true" t="shared" si="12" ref="C32:S32">ROUND(C27*C31/1,0)</f>
        <v>450</v>
      </c>
      <c r="D32" s="27">
        <f t="shared" si="12"/>
        <v>1470</v>
      </c>
      <c r="E32" s="27">
        <f t="shared" si="12"/>
        <v>555</v>
      </c>
      <c r="F32" s="27">
        <f t="shared" si="12"/>
        <v>450</v>
      </c>
      <c r="G32" s="27">
        <f t="shared" si="12"/>
        <v>1470</v>
      </c>
      <c r="H32" s="27">
        <f>ROUND(H27*H31/1,0)</f>
        <v>450</v>
      </c>
      <c r="I32" s="27">
        <f t="shared" si="12"/>
        <v>1470</v>
      </c>
      <c r="J32" s="27">
        <f t="shared" si="12"/>
        <v>270</v>
      </c>
      <c r="K32" s="27">
        <f t="shared" si="12"/>
        <v>1470</v>
      </c>
      <c r="L32" s="27">
        <f>ROUND(L27*L31/1,0)</f>
        <v>405</v>
      </c>
      <c r="M32" s="27">
        <f>ROUND(M27*M31/1,0)</f>
        <v>1470</v>
      </c>
      <c r="N32" s="28">
        <f t="shared" si="12"/>
        <v>45</v>
      </c>
      <c r="O32" s="28">
        <f t="shared" si="12"/>
        <v>75</v>
      </c>
      <c r="P32" s="28">
        <f t="shared" si="12"/>
        <v>45</v>
      </c>
      <c r="Q32" s="28">
        <f t="shared" si="12"/>
        <v>45</v>
      </c>
      <c r="R32" s="28">
        <f>ROUND(R27*R31/1,0)</f>
        <v>165</v>
      </c>
      <c r="S32" s="27">
        <f t="shared" si="12"/>
        <v>60</v>
      </c>
      <c r="T32" s="46">
        <f>+T31*T28*3.785/1000+0.29</f>
        <v>23</v>
      </c>
    </row>
    <row r="33" spans="1:20" s="26" customFormat="1" ht="18" customHeight="1">
      <c r="A33" s="44" t="s">
        <v>18</v>
      </c>
      <c r="B33" s="24"/>
      <c r="C33" s="22">
        <v>1.2</v>
      </c>
      <c r="D33" s="22">
        <v>1.2</v>
      </c>
      <c r="E33" s="22">
        <v>1.2</v>
      </c>
      <c r="F33" s="22">
        <v>1.3</v>
      </c>
      <c r="G33" s="22">
        <v>1.3</v>
      </c>
      <c r="H33" s="22">
        <v>1.35</v>
      </c>
      <c r="I33" s="22">
        <v>1.35</v>
      </c>
      <c r="J33" s="22">
        <v>1.3</v>
      </c>
      <c r="K33" s="22">
        <v>1.3</v>
      </c>
      <c r="L33" s="22">
        <v>1.5</v>
      </c>
      <c r="M33" s="22">
        <v>1.5</v>
      </c>
      <c r="N33" s="25">
        <v>1.25</v>
      </c>
      <c r="O33" s="25">
        <v>1.2</v>
      </c>
      <c r="P33" s="25">
        <v>1.35</v>
      </c>
      <c r="Q33" s="25">
        <v>1.2</v>
      </c>
      <c r="R33" s="25">
        <v>1.5</v>
      </c>
      <c r="S33" s="22">
        <v>1.3</v>
      </c>
      <c r="T33" s="45"/>
    </row>
    <row r="34" spans="1:20" s="15" customFormat="1" ht="6.75" customHeight="1">
      <c r="A34" s="49"/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/>
      <c r="O34" s="21"/>
      <c r="P34" s="21"/>
      <c r="Q34" s="21"/>
      <c r="R34" s="21"/>
      <c r="S34" s="19"/>
      <c r="T34" s="50"/>
    </row>
    <row r="35" spans="1:20" s="14" customFormat="1" ht="24" customHeight="1" thickBot="1">
      <c r="A35" s="51"/>
      <c r="B35" s="52" t="s">
        <v>37</v>
      </c>
      <c r="C35" s="53">
        <f aca="true" t="shared" si="13" ref="C35:S35">ROUND(C32/C33,0)</f>
        <v>375</v>
      </c>
      <c r="D35" s="53">
        <f t="shared" si="13"/>
        <v>1225</v>
      </c>
      <c r="E35" s="53">
        <f t="shared" si="13"/>
        <v>463</v>
      </c>
      <c r="F35" s="53">
        <f t="shared" si="13"/>
        <v>346</v>
      </c>
      <c r="G35" s="53">
        <f t="shared" si="13"/>
        <v>1131</v>
      </c>
      <c r="H35" s="53">
        <f>ROUND(H32/H33,0)</f>
        <v>333</v>
      </c>
      <c r="I35" s="53">
        <f t="shared" si="13"/>
        <v>1089</v>
      </c>
      <c r="J35" s="53">
        <f t="shared" si="13"/>
        <v>208</v>
      </c>
      <c r="K35" s="54">
        <f t="shared" si="13"/>
        <v>1131</v>
      </c>
      <c r="L35" s="53">
        <f>ROUND(L32/L33,0)</f>
        <v>270</v>
      </c>
      <c r="M35" s="53">
        <f>ROUND(M32/M33,0)</f>
        <v>980</v>
      </c>
      <c r="N35" s="54">
        <f t="shared" si="13"/>
        <v>36</v>
      </c>
      <c r="O35" s="54">
        <f t="shared" si="13"/>
        <v>63</v>
      </c>
      <c r="P35" s="54">
        <f t="shared" si="13"/>
        <v>33</v>
      </c>
      <c r="Q35" s="54">
        <f t="shared" si="13"/>
        <v>38</v>
      </c>
      <c r="R35" s="54">
        <f>ROUND(R32/R33,0)</f>
        <v>110</v>
      </c>
      <c r="S35" s="53">
        <f t="shared" si="13"/>
        <v>46</v>
      </c>
      <c r="T35" s="55">
        <f>ROUND(T32,0)</f>
        <v>23</v>
      </c>
    </row>
    <row r="36" spans="1:22" ht="12.75">
      <c r="A36" s="1"/>
      <c r="B36" s="2"/>
      <c r="C36" s="2"/>
      <c r="D36" s="2"/>
      <c r="E36" s="2"/>
      <c r="F36" s="1"/>
      <c r="G36" s="1"/>
      <c r="H36" s="1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3"/>
    </row>
    <row r="37" spans="1:22" ht="12.75">
      <c r="A37" s="1"/>
      <c r="B37" s="2"/>
      <c r="C37" s="2"/>
      <c r="D37" s="2"/>
      <c r="E37" s="2"/>
      <c r="F37" s="1"/>
      <c r="G37" s="1"/>
      <c r="H37" s="1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3"/>
    </row>
    <row r="38" spans="1:22" ht="12.75">
      <c r="A38" s="1"/>
      <c r="B38" s="2"/>
      <c r="C38" s="2"/>
      <c r="D38" s="2"/>
      <c r="E38" s="2"/>
      <c r="F38" s="1"/>
      <c r="G38" s="1"/>
      <c r="H38" s="1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3"/>
    </row>
    <row r="39" spans="1:22" ht="12.75">
      <c r="A39" s="1"/>
      <c r="B39" s="2"/>
      <c r="C39" s="2"/>
      <c r="D39" s="2"/>
      <c r="E39" s="2"/>
      <c r="F39" s="1"/>
      <c r="G39" s="1"/>
      <c r="H39" s="1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3"/>
    </row>
    <row r="40" spans="1:22" ht="12.75">
      <c r="A40" s="1"/>
      <c r="B40" s="2"/>
      <c r="C40" s="2"/>
      <c r="D40" s="2"/>
      <c r="E40" s="2"/>
      <c r="F40" s="2"/>
      <c r="G40" s="1"/>
      <c r="H40" s="1"/>
      <c r="I40" s="2"/>
      <c r="J40" s="1"/>
      <c r="K40" s="1"/>
      <c r="L40" s="1"/>
      <c r="M40" s="1"/>
      <c r="N40" s="2"/>
      <c r="O40" s="2"/>
      <c r="P40" s="2"/>
      <c r="Q40" s="2"/>
      <c r="R40" s="2"/>
      <c r="S40" s="2"/>
      <c r="T40" s="1"/>
      <c r="U40" s="1"/>
      <c r="V40" s="3"/>
    </row>
    <row r="41" spans="1:22" ht="12.75">
      <c r="A41" s="1"/>
      <c r="B41" s="2"/>
      <c r="C41" s="2"/>
      <c r="D41" s="2"/>
      <c r="E41" s="2"/>
      <c r="F41" s="2"/>
      <c r="G41" s="1"/>
      <c r="H41" s="1"/>
      <c r="I41" s="2"/>
      <c r="J41" s="1"/>
      <c r="K41" s="1"/>
      <c r="L41" s="1"/>
      <c r="M41" s="1"/>
      <c r="N41" s="2"/>
      <c r="O41" s="2"/>
      <c r="P41" s="2"/>
      <c r="Q41" s="2"/>
      <c r="R41" s="2"/>
      <c r="S41" s="2"/>
      <c r="T41" s="1"/>
      <c r="U41" s="1"/>
      <c r="V41" s="3"/>
    </row>
    <row r="42" spans="1:22" ht="12.75">
      <c r="A42" s="1"/>
      <c r="B42" s="2"/>
      <c r="C42" s="2"/>
      <c r="D42" s="2"/>
      <c r="E42" s="2"/>
      <c r="F42" s="1"/>
      <c r="G42" s="1"/>
      <c r="H42" s="1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3"/>
    </row>
    <row r="43" spans="1:22" ht="12.75">
      <c r="A43" s="1"/>
      <c r="B43" s="2"/>
      <c r="C43" s="2"/>
      <c r="D43" s="2"/>
      <c r="E43" s="2"/>
      <c r="F43" s="1"/>
      <c r="G43" s="1"/>
      <c r="H43" s="1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3"/>
    </row>
    <row r="44" spans="1:22" ht="12.75">
      <c r="A44" s="1"/>
      <c r="B44" s="2"/>
      <c r="C44" s="2"/>
      <c r="D44" s="2"/>
      <c r="E44" s="2"/>
      <c r="F44" s="1"/>
      <c r="G44" s="1"/>
      <c r="H44" s="1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3"/>
    </row>
    <row r="45" spans="1:22" ht="12.75">
      <c r="A45" s="1"/>
      <c r="B45" s="2"/>
      <c r="C45" s="2"/>
      <c r="D45" s="2"/>
      <c r="E45" s="2"/>
      <c r="F45" s="1"/>
      <c r="G45" s="1"/>
      <c r="H45" s="1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3"/>
    </row>
    <row r="46" spans="1:22" ht="12.75">
      <c r="A46" s="1"/>
      <c r="B46" s="2"/>
      <c r="C46" s="2"/>
      <c r="D46" s="2"/>
      <c r="E46" s="2"/>
      <c r="F46" s="1"/>
      <c r="G46" s="1"/>
      <c r="H46" s="1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3"/>
    </row>
    <row r="47" spans="1:22" ht="12.75">
      <c r="A47" s="1"/>
      <c r="B47" s="2"/>
      <c r="C47" s="2"/>
      <c r="D47" s="2"/>
      <c r="E47" s="2"/>
      <c r="F47" s="1"/>
      <c r="G47" s="1"/>
      <c r="H47" s="1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3"/>
    </row>
  </sheetData>
  <sheetProtection/>
  <mergeCells count="19">
    <mergeCell ref="E11:E12"/>
    <mergeCell ref="C11:D11"/>
    <mergeCell ref="F11:G11"/>
    <mergeCell ref="Q11:Q12"/>
    <mergeCell ref="N11:N12"/>
    <mergeCell ref="A6:T6"/>
    <mergeCell ref="A11:A12"/>
    <mergeCell ref="B11:B12"/>
    <mergeCell ref="H11:I11"/>
    <mergeCell ref="S11:S12"/>
    <mergeCell ref="R11:R12"/>
    <mergeCell ref="P1:T1"/>
    <mergeCell ref="P2:T2"/>
    <mergeCell ref="P3:T3"/>
    <mergeCell ref="T11:T12"/>
    <mergeCell ref="J11:K11"/>
    <mergeCell ref="O11:O12"/>
    <mergeCell ref="P11:P12"/>
    <mergeCell ref="L11:M11"/>
  </mergeCells>
  <printOptions horizontalCentered="1"/>
  <pageMargins left="0.4724409448818898" right="0.3937007874015748" top="0.5905511811023623" bottom="1.3779527559055118" header="0" footer="0.1968503937007874"/>
  <pageSetup horizontalDpi="600" verticalDpi="600" orientation="landscape" paperSize="9" scale="60" r:id="rId2"/>
  <headerFooter alignWithMargins="0">
    <oddHeader>&amp;L&amp;G</oddHeader>
    <oddFooter>&amp;CESTUDIO DEFINITIVO RUTA PE 36G. EMP. PE A (TORATA)-OTORA-JAGUAY - OMATE - COALAQUE - PUQUINA  -L.D. MOQUEGUA. TRAMO: KM 35+00 AL KM 153+500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HOB CONSULTORES S.A.</dc:creator>
  <cp:keywords/>
  <dc:description/>
  <cp:lastModifiedBy>Lucy Elizabeth Condori Caqui</cp:lastModifiedBy>
  <cp:lastPrinted>2016-07-11T21:00:26Z</cp:lastPrinted>
  <dcterms:created xsi:type="dcterms:W3CDTF">2007-02-06T23:29:36Z</dcterms:created>
  <dcterms:modified xsi:type="dcterms:W3CDTF">2016-09-07T21:49:29Z</dcterms:modified>
  <cp:category/>
  <cp:version/>
  <cp:contentType/>
  <cp:contentStatus/>
</cp:coreProperties>
</file>